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13.06-23.06.2023\"/>
    </mc:Choice>
  </mc:AlternateContent>
  <xr:revisionPtr revIDLastSave="0" documentId="13_ncr:1_{2EBCC862-1578-4038-A409-A2887F177B9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года'!$A$1:$I$25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8" i="1" l="1"/>
  <c r="E18" i="1"/>
  <c r="G17" i="1"/>
  <c r="D18" i="1"/>
  <c r="C18" i="1"/>
  <c r="B21" i="1" l="1"/>
  <c r="H13" i="4" l="1"/>
  <c r="E13" i="4"/>
  <c r="D13" i="4"/>
  <c r="C13" i="4"/>
  <c r="B13" i="4"/>
  <c r="H3" i="4" l="1"/>
  <c r="E3" i="4"/>
  <c r="D3" i="4"/>
  <c r="C3" i="4"/>
  <c r="H20" i="4"/>
  <c r="E20" i="4"/>
  <c r="D20" i="4"/>
  <c r="C20" i="4"/>
  <c r="H19" i="4"/>
  <c r="E19" i="4"/>
  <c r="D19" i="4"/>
  <c r="C19" i="4"/>
  <c r="H21" i="4"/>
  <c r="E21" i="4"/>
  <c r="D21" i="4"/>
  <c r="C21" i="4"/>
  <c r="B21" i="4"/>
  <c r="H14" i="4"/>
  <c r="E14" i="4"/>
  <c r="D14" i="4"/>
  <c r="C14" i="4"/>
  <c r="B14" i="4"/>
  <c r="H12" i="4"/>
  <c r="E12" i="4"/>
  <c r="D12" i="4"/>
  <c r="C12" i="4"/>
  <c r="H8" i="4"/>
  <c r="E8" i="4"/>
  <c r="D8" i="4"/>
  <c r="C8" i="4"/>
  <c r="B8" i="4"/>
  <c r="G4" i="4"/>
  <c r="F4" i="4"/>
  <c r="F14" i="4" l="1"/>
  <c r="G20" i="4"/>
  <c r="G14" i="4"/>
  <c r="G21" i="4"/>
  <c r="G19" i="4"/>
  <c r="F8" i="4"/>
  <c r="G3" i="4"/>
  <c r="F19" i="4"/>
  <c r="F20" i="4"/>
  <c r="F21" i="4"/>
  <c r="G13" i="4"/>
  <c r="F13" i="4"/>
  <c r="G8" i="4"/>
  <c r="F3" i="4"/>
  <c r="C6" i="1" l="1"/>
  <c r="B6" i="1"/>
  <c r="G8" i="1" l="1"/>
  <c r="F8" i="1"/>
  <c r="C25" i="1" l="1"/>
  <c r="D6" i="1"/>
  <c r="E6" i="1"/>
  <c r="H6" i="1"/>
  <c r="G5" i="1"/>
  <c r="F5" i="1"/>
  <c r="F3" i="1" l="1"/>
  <c r="G3" i="1" l="1"/>
  <c r="F21" i="1" l="1"/>
  <c r="G21" i="1"/>
  <c r="F22" i="1"/>
  <c r="G22" i="1"/>
  <c r="F23" i="1"/>
  <c r="G23" i="1"/>
  <c r="F24" i="1"/>
  <c r="G24" i="1"/>
  <c r="F12" i="1"/>
  <c r="G12" i="1"/>
  <c r="G13" i="1"/>
  <c r="F15" i="1"/>
  <c r="G15" i="1"/>
  <c r="F16" i="1"/>
  <c r="G16" i="1"/>
  <c r="F4" i="1"/>
  <c r="F6" i="1" s="1"/>
  <c r="G4" i="1"/>
  <c r="G6" i="1" s="1"/>
  <c r="F22" i="4"/>
  <c r="G22" i="4"/>
  <c r="F12" i="4"/>
  <c r="G12" i="4"/>
  <c r="B22" i="4" l="1"/>
  <c r="G14" i="1" l="1"/>
  <c r="B11" i="4" l="1"/>
  <c r="C11" i="4"/>
  <c r="D11" i="4"/>
  <c r="E11" i="4"/>
  <c r="H11" i="4"/>
  <c r="H17" i="4" s="1"/>
  <c r="F11" i="4" l="1"/>
  <c r="G11" i="4"/>
  <c r="E23" i="4" l="1"/>
  <c r="D23" i="4"/>
  <c r="C23" i="4"/>
  <c r="B23" i="4"/>
  <c r="B24" i="4" s="1"/>
  <c r="E16" i="4"/>
  <c r="D16" i="4"/>
  <c r="C16" i="4"/>
  <c r="B16" i="4"/>
  <c r="E15" i="4"/>
  <c r="E17" i="4" s="1"/>
  <c r="D15" i="4"/>
  <c r="D17" i="4" s="1"/>
  <c r="C15" i="4"/>
  <c r="B15" i="4"/>
  <c r="B17" i="4" s="1"/>
  <c r="H5" i="4"/>
  <c r="E5" i="4"/>
  <c r="D5" i="4"/>
  <c r="D6" i="4" s="1"/>
  <c r="C5" i="4"/>
  <c r="C6" i="4" s="1"/>
  <c r="B5" i="4"/>
  <c r="B6" i="4" s="1"/>
  <c r="C17" i="4" l="1"/>
  <c r="F15" i="4"/>
  <c r="G15" i="4"/>
  <c r="F16" i="4"/>
  <c r="G16" i="4"/>
  <c r="G23" i="4"/>
  <c r="F23" i="4"/>
  <c r="G5" i="4"/>
  <c r="F5" i="4"/>
  <c r="F17" i="4" l="1"/>
  <c r="G17" i="4"/>
  <c r="H24" i="4"/>
  <c r="E24" i="4"/>
  <c r="D24" i="4"/>
  <c r="H9" i="4"/>
  <c r="E9" i="4"/>
  <c r="D9" i="4"/>
  <c r="C9" i="4"/>
  <c r="B9" i="4"/>
  <c r="G9" i="4"/>
  <c r="F9" i="4"/>
  <c r="H6" i="4"/>
  <c r="E6" i="4"/>
  <c r="F6" i="4" l="1"/>
  <c r="D25" i="4"/>
  <c r="H25" i="4"/>
  <c r="G6" i="4"/>
  <c r="B25" i="4"/>
  <c r="E25" i="4"/>
  <c r="G24" i="4"/>
  <c r="C24" i="4"/>
  <c r="F24" i="4" l="1"/>
  <c r="F25" i="4" s="1"/>
  <c r="G25" i="4"/>
  <c r="C25" i="4"/>
  <c r="B25" i="1" l="1"/>
  <c r="G20" i="1" l="1"/>
  <c r="F20" i="1"/>
  <c r="F25" i="1" s="1"/>
  <c r="E25" i="1" l="1"/>
  <c r="E9" i="1"/>
  <c r="H25" i="1" l="1"/>
  <c r="D25" i="1"/>
  <c r="G11" i="1"/>
  <c r="G18" i="1" s="1"/>
  <c r="F11" i="1"/>
  <c r="C9" i="1"/>
  <c r="C26" i="1" s="1"/>
  <c r="D9" i="1"/>
  <c r="H9" i="1"/>
  <c r="B9" i="1"/>
  <c r="B26" i="1" s="1"/>
  <c r="G25" i="1" l="1"/>
  <c r="G9" i="1" l="1"/>
  <c r="F9" i="1" l="1"/>
  <c r="F26" i="1" l="1"/>
  <c r="H26" i="1"/>
  <c r="G26" i="1"/>
  <c r="D26" i="1"/>
  <c r="E26" i="1"/>
</calcChain>
</file>

<file path=xl/sharedStrings.xml><?xml version="1.0" encoding="utf-8"?>
<sst xmlns="http://schemas.openxmlformats.org/spreadsheetml/2006/main" count="76" uniqueCount="47">
  <si>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</si>
  <si>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</si>
  <si>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</si>
  <si>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</si>
  <si>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</si>
  <si>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</si>
  <si>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Пюре картофельное</t>
  </si>
  <si>
    <t>Крендель сахарный</t>
  </si>
  <si>
    <t>Какао на молоке</t>
  </si>
  <si>
    <t xml:space="preserve"> Завтрак</t>
  </si>
  <si>
    <t>Второй завтрак</t>
  </si>
  <si>
    <t>Хлеб зерновой</t>
  </si>
  <si>
    <t>Компот из кураги</t>
  </si>
  <si>
    <t>30/10</t>
  </si>
  <si>
    <t>Чай черный с сахаром</t>
  </si>
  <si>
    <t>Багет с маслом</t>
  </si>
  <si>
    <t>Суп фасолевый</t>
  </si>
  <si>
    <t>Сок виноградный</t>
  </si>
  <si>
    <t>ТТК</t>
  </si>
  <si>
    <t>200/10</t>
  </si>
  <si>
    <t>Макароны, запеченные с сыром</t>
  </si>
  <si>
    <t>Голубцы ленивые</t>
  </si>
  <si>
    <t>60/5</t>
  </si>
  <si>
    <t>Биточки мясные рубленые с маслом</t>
  </si>
  <si>
    <t>Каша гречневая рассыпчатая</t>
  </si>
  <si>
    <t>Сельдь соленая с репчатым луком</t>
  </si>
  <si>
    <t>Салат Сластена</t>
  </si>
  <si>
    <t>150/10</t>
  </si>
  <si>
    <t>ТТК-14</t>
  </si>
  <si>
    <t>ТТК-4</t>
  </si>
  <si>
    <t>ТТК-5</t>
  </si>
  <si>
    <t>ТТК-68</t>
  </si>
  <si>
    <t>ТТК-71</t>
  </si>
  <si>
    <t>ТТК-50</t>
  </si>
  <si>
    <t>ТТК-43</t>
  </si>
  <si>
    <t>ТТК-56</t>
  </si>
  <si>
    <t>ТТК-25</t>
  </si>
  <si>
    <t>Омлет натуральный</t>
  </si>
  <si>
    <t>ТТК-102</t>
  </si>
  <si>
    <t>ТТК-57</t>
  </si>
  <si>
    <t>ТТК-7</t>
  </si>
  <si>
    <t>Калач сахарный</t>
  </si>
  <si>
    <t>ТТК-74</t>
  </si>
  <si>
    <t>Салат "Морячок"</t>
  </si>
  <si>
    <t>Суп "кудрявый" на мясном бульоне с сухариками</t>
  </si>
  <si>
    <t>Компот из кураги иизюма</t>
  </si>
  <si>
    <t>День: 20.06.2023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</si>
</sst>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.00;[Red]0.0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0" borderId="1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4" fillId="3" borderId="12" xfId="0" applyNumberFormat="1" applyFont="1" applyFill="1" applyBorder="1" applyAlignment="1">
      <alignment vertic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2" t="s">
        <v>46</v>
      </c>
      <c r="B1" s="23"/>
      <c r="C1" s="13"/>
      <c r="D1" s="13"/>
      <c r="E1" s="13"/>
      <c r="F1" s="41"/>
      <c r="G1" s="41"/>
      <c r="H1" s="13"/>
      <c r="I1" s="50"/>
      <c r="J1" s="68"/>
      <c r="K1" s="67"/>
      <c r="L1" s="67"/>
      <c r="M1" s="67"/>
    </row>
    <row r="2" spans="1:13" ht="15.75" x14ac:dyDescent="0.25">
      <c r="A2" s="24" t="s">
        <v>9</v>
      </c>
      <c r="B2" s="25"/>
      <c r="C2" s="25"/>
      <c r="D2" s="25"/>
      <c r="E2" s="25"/>
      <c r="F2" s="65"/>
      <c r="G2" s="65"/>
      <c r="H2" s="25"/>
      <c r="I2" s="51"/>
      <c r="J2" s="68"/>
      <c r="K2" s="67"/>
      <c r="L2" s="67"/>
      <c r="M2" s="67"/>
    </row>
    <row r="3" spans="1:13" ht="15.75" x14ac:dyDescent="0.25">
      <c r="A3" s="3" t="s">
        <v>37</v>
      </c>
      <c r="B3" s="4">
        <v>130</v>
      </c>
      <c r="C3" s="5">
        <v>10.7</v>
      </c>
      <c r="D3" s="5">
        <v>19.7</v>
      </c>
      <c r="E3" s="5">
        <v>3.6</v>
      </c>
      <c r="F3" s="40">
        <f t="shared" ref="F3" si="0">(C3+E3)*4+D3*9</f>
        <v>234.49999999999997</v>
      </c>
      <c r="G3" s="44">
        <f t="shared" ref="G3" si="1">(C3+E3)*17+D3*37</f>
        <v>972</v>
      </c>
      <c r="H3" s="11">
        <v>4.57</v>
      </c>
      <c r="I3" s="40" t="s">
        <v>38</v>
      </c>
      <c r="J3" s="68"/>
      <c r="K3" s="67"/>
      <c r="L3" s="67"/>
      <c r="M3" s="67"/>
    </row>
    <row r="4" spans="1:13" ht="15.75" x14ac:dyDescent="0.25">
      <c r="A4" s="3" t="s">
        <v>15</v>
      </c>
      <c r="B4" s="6" t="s">
        <v>13</v>
      </c>
      <c r="C4" s="5">
        <v>2.4</v>
      </c>
      <c r="D4" s="5">
        <v>7.5</v>
      </c>
      <c r="E4" s="5">
        <v>14.9</v>
      </c>
      <c r="F4" s="40">
        <f t="shared" ref="F4" si="2">(C4+E4)*4+D4*9</f>
        <v>136.69999999999999</v>
      </c>
      <c r="G4" s="40">
        <f t="shared" ref="G4" si="3">(C4+E4)*17+D4*37</f>
        <v>571.6</v>
      </c>
      <c r="H4" s="28">
        <v>0</v>
      </c>
      <c r="I4" s="43" t="s">
        <v>28</v>
      </c>
      <c r="J4" s="68"/>
      <c r="K4" s="67"/>
      <c r="L4" s="67"/>
      <c r="M4" s="67"/>
    </row>
    <row r="5" spans="1:13" ht="15.75" x14ac:dyDescent="0.25">
      <c r="A5" s="3" t="s">
        <v>8</v>
      </c>
      <c r="B5" s="26">
        <v>180</v>
      </c>
      <c r="C5" s="16">
        <v>4.9000000000000004</v>
      </c>
      <c r="D5" s="16">
        <v>4</v>
      </c>
      <c r="E5" s="16">
        <v>17.8</v>
      </c>
      <c r="F5" s="40">
        <f t="shared" ref="F5" si="4">(C5+E5)*4+D5*9</f>
        <v>126.80000000000001</v>
      </c>
      <c r="G5" s="40">
        <f t="shared" ref="G5" si="5">(C5+E5)*17+D5*37</f>
        <v>533.90000000000009</v>
      </c>
      <c r="H5" s="29">
        <v>0.9</v>
      </c>
      <c r="I5" s="40" t="s">
        <v>34</v>
      </c>
      <c r="J5" s="68"/>
      <c r="K5" s="67"/>
      <c r="L5" s="67"/>
      <c r="M5" s="67"/>
    </row>
    <row r="6" spans="1:13" ht="16.5" thickBot="1" x14ac:dyDescent="0.3">
      <c r="A6" s="7" t="s">
        <v>1</v>
      </c>
      <c r="B6" s="34">
        <f>B3+40+B5</f>
        <v>350</v>
      </c>
      <c r="C6" s="17">
        <f>SUM(C3:C5)</f>
        <v>18</v>
      </c>
      <c r="D6" s="17">
        <f t="shared" ref="D6:H6" si="6">SUM(D3:D5)</f>
        <v>31.2</v>
      </c>
      <c r="E6" s="17">
        <f t="shared" si="6"/>
        <v>36.299999999999997</v>
      </c>
      <c r="F6" s="34">
        <f t="shared" si="6"/>
        <v>497.99999999999994</v>
      </c>
      <c r="G6" s="34">
        <f t="shared" si="6"/>
        <v>2077.5</v>
      </c>
      <c r="H6" s="17">
        <f t="shared" si="6"/>
        <v>5.4700000000000006</v>
      </c>
      <c r="I6" s="47"/>
      <c r="J6" s="68"/>
      <c r="K6" s="67"/>
      <c r="L6" s="67"/>
      <c r="M6" s="67"/>
    </row>
    <row r="7" spans="1:13" ht="15.75" x14ac:dyDescent="0.25">
      <c r="A7" s="24" t="s">
        <v>10</v>
      </c>
      <c r="B7" s="25"/>
      <c r="C7" s="25"/>
      <c r="D7" s="25"/>
      <c r="E7" s="25"/>
      <c r="F7" s="65"/>
      <c r="G7" s="65"/>
      <c r="H7" s="25"/>
      <c r="I7" s="49"/>
      <c r="J7" s="68"/>
      <c r="K7" s="67"/>
      <c r="L7" s="67"/>
      <c r="M7" s="67"/>
    </row>
    <row r="8" spans="1:13" ht="15.75" x14ac:dyDescent="0.2">
      <c r="A8" s="3" t="s">
        <v>17</v>
      </c>
      <c r="B8" s="4">
        <v>180</v>
      </c>
      <c r="C8" s="5">
        <v>0.9</v>
      </c>
      <c r="D8" s="5">
        <v>0</v>
      </c>
      <c r="E8" s="5">
        <v>22.9</v>
      </c>
      <c r="F8" s="44">
        <f t="shared" ref="F8" si="7">(C8+E8)*4+D8*9</f>
        <v>95.199999999999989</v>
      </c>
      <c r="G8" s="44">
        <f t="shared" ref="G8" si="8">(C8+E8)*17+D8*37</f>
        <v>404.59999999999997</v>
      </c>
      <c r="H8" s="11">
        <v>7.2</v>
      </c>
      <c r="I8" s="42" t="s">
        <v>29</v>
      </c>
      <c r="J8" s="68"/>
      <c r="K8" s="67"/>
      <c r="L8" s="67"/>
      <c r="M8" s="67"/>
    </row>
    <row r="9" spans="1:13" s="2" customFormat="1" ht="16.5" thickBot="1" x14ac:dyDescent="0.3">
      <c r="A9" s="7" t="s">
        <v>1</v>
      </c>
      <c r="B9" s="34">
        <f t="shared" ref="B9:H9" si="9">SUM(B8:B8)</f>
        <v>180</v>
      </c>
      <c r="C9" s="17">
        <f t="shared" si="9"/>
        <v>0.9</v>
      </c>
      <c r="D9" s="17">
        <f t="shared" si="9"/>
        <v>0</v>
      </c>
      <c r="E9" s="17">
        <f t="shared" si="9"/>
        <v>22.9</v>
      </c>
      <c r="F9" s="34">
        <f t="shared" si="9"/>
        <v>95.199999999999989</v>
      </c>
      <c r="G9" s="34">
        <f t="shared" si="9"/>
        <v>404.59999999999997</v>
      </c>
      <c r="H9" s="17">
        <f t="shared" si="9"/>
        <v>7.2</v>
      </c>
      <c r="I9" s="46"/>
      <c r="J9" s="68"/>
      <c r="K9" s="67"/>
      <c r="L9" s="67"/>
      <c r="M9" s="67"/>
    </row>
    <row r="10" spans="1:13" s="2" customFormat="1" ht="15.75" x14ac:dyDescent="0.2">
      <c r="A10" s="24" t="s">
        <v>2</v>
      </c>
      <c r="B10" s="25"/>
      <c r="C10" s="25"/>
      <c r="D10" s="25"/>
      <c r="E10" s="25"/>
      <c r="F10" s="65"/>
      <c r="G10" s="65"/>
      <c r="H10" s="25"/>
      <c r="I10" s="52"/>
      <c r="J10" s="68"/>
      <c r="K10" s="67"/>
      <c r="L10" s="67"/>
      <c r="M10" s="67"/>
    </row>
    <row r="11" spans="1:13" ht="15.75" x14ac:dyDescent="0.25">
      <c r="A11" s="3" t="s">
        <v>43</v>
      </c>
      <c r="B11" s="4">
        <v>50</v>
      </c>
      <c r="C11" s="5">
        <v>0.5</v>
      </c>
      <c r="D11" s="5">
        <v>4.3</v>
      </c>
      <c r="E11" s="5">
        <v>3.9</v>
      </c>
      <c r="F11" s="40">
        <f>(C11+E11)*4+D11*9</f>
        <v>56.3</v>
      </c>
      <c r="G11" s="40">
        <f>(C11+E11)*17+D11*37</f>
        <v>233.9</v>
      </c>
      <c r="H11" s="28">
        <v>0.4</v>
      </c>
      <c r="I11" s="43" t="s">
        <v>35</v>
      </c>
      <c r="J11" s="67"/>
      <c r="K11" s="67"/>
      <c r="L11" s="67"/>
      <c r="M11" s="67"/>
    </row>
    <row r="12" spans="1:13" ht="34.5" customHeight="1" x14ac:dyDescent="0.25">
      <c r="A12" s="3" t="s">
        <v>44</v>
      </c>
      <c r="B12" s="15" t="s">
        <v>19</v>
      </c>
      <c r="C12" s="16">
        <v>4.5</v>
      </c>
      <c r="D12" s="16">
        <v>7</v>
      </c>
      <c r="E12" s="16">
        <v>17.399999999999999</v>
      </c>
      <c r="F12" s="40">
        <f t="shared" ref="F12:F16" si="10">(C12+E12)*4+D12*9</f>
        <v>150.6</v>
      </c>
      <c r="G12" s="40">
        <f t="shared" ref="G12:G17" si="11">(C12+E12)*17+D12*37</f>
        <v>631.29999999999995</v>
      </c>
      <c r="H12" s="38">
        <v>12.9</v>
      </c>
      <c r="I12" s="40" t="s">
        <v>30</v>
      </c>
      <c r="J12" s="68"/>
      <c r="K12" s="67"/>
      <c r="L12" s="67"/>
      <c r="M12" s="67"/>
    </row>
    <row r="13" spans="1:13" s="2" customFormat="1" ht="31.5" customHeight="1" x14ac:dyDescent="0.25">
      <c r="A13" s="3" t="s">
        <v>23</v>
      </c>
      <c r="B13" s="15" t="s">
        <v>22</v>
      </c>
      <c r="C13" s="16">
        <v>8.6999999999999993</v>
      </c>
      <c r="D13" s="16">
        <v>6.3</v>
      </c>
      <c r="E13" s="16">
        <v>9.3000000000000007</v>
      </c>
      <c r="F13" s="40">
        <v>128.69999999999999</v>
      </c>
      <c r="G13" s="40">
        <f t="shared" si="11"/>
        <v>539.1</v>
      </c>
      <c r="H13" s="29">
        <v>0</v>
      </c>
      <c r="I13" s="40" t="s">
        <v>31</v>
      </c>
      <c r="J13" s="68"/>
      <c r="K13" s="67"/>
      <c r="L13" s="67"/>
      <c r="M13" s="67"/>
    </row>
    <row r="14" spans="1:13" ht="16.5" customHeight="1" x14ac:dyDescent="0.25">
      <c r="A14" s="3" t="s">
        <v>24</v>
      </c>
      <c r="B14" s="26">
        <v>100</v>
      </c>
      <c r="C14" s="5">
        <v>4.8</v>
      </c>
      <c r="D14" s="5">
        <v>2.9</v>
      </c>
      <c r="E14" s="5">
        <v>25</v>
      </c>
      <c r="F14" s="40">
        <v>145.30000000000001</v>
      </c>
      <c r="G14" s="40">
        <f t="shared" si="11"/>
        <v>613.9</v>
      </c>
      <c r="H14" s="28">
        <v>0</v>
      </c>
      <c r="I14" s="58" t="s">
        <v>32</v>
      </c>
      <c r="J14" s="68"/>
      <c r="K14" s="67"/>
      <c r="L14" s="67"/>
      <c r="M14" s="67"/>
    </row>
    <row r="15" spans="1:13" ht="15.75" x14ac:dyDescent="0.25">
      <c r="A15" s="3" t="s">
        <v>45</v>
      </c>
      <c r="B15" s="4">
        <v>200</v>
      </c>
      <c r="C15" s="5">
        <v>0.7</v>
      </c>
      <c r="D15" s="5">
        <v>0.1</v>
      </c>
      <c r="E15" s="5">
        <v>26.2</v>
      </c>
      <c r="F15" s="40">
        <f t="shared" si="10"/>
        <v>108.5</v>
      </c>
      <c r="G15" s="40">
        <f t="shared" si="11"/>
        <v>460.99999999999994</v>
      </c>
      <c r="H15" s="20">
        <v>0.36</v>
      </c>
      <c r="I15" s="44" t="s">
        <v>33</v>
      </c>
      <c r="J15" s="68"/>
      <c r="K15" s="67"/>
      <c r="L15" s="67"/>
      <c r="M15" s="67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40">
        <f t="shared" si="10"/>
        <v>82.3</v>
      </c>
      <c r="G16" s="40">
        <f t="shared" si="11"/>
        <v>349.4</v>
      </c>
      <c r="H16" s="29">
        <v>0</v>
      </c>
      <c r="I16" s="44"/>
      <c r="J16" s="68"/>
      <c r="K16" s="67"/>
      <c r="L16" s="67"/>
      <c r="M16" s="67"/>
    </row>
    <row r="17" spans="1:13" ht="15" customHeight="1" x14ac:dyDescent="0.25">
      <c r="A17" s="73" t="s">
        <v>3</v>
      </c>
      <c r="B17" s="74">
        <v>35</v>
      </c>
      <c r="C17" s="75">
        <v>2.2999999999999998</v>
      </c>
      <c r="D17" s="75">
        <v>0.4</v>
      </c>
      <c r="E17" s="75">
        <v>8.3000000000000007</v>
      </c>
      <c r="F17" s="56">
        <v>46</v>
      </c>
      <c r="G17" s="56">
        <f t="shared" si="11"/>
        <v>195.00000000000003</v>
      </c>
      <c r="H17" s="76">
        <v>0</v>
      </c>
      <c r="I17" s="61"/>
      <c r="J17" s="68"/>
      <c r="K17" s="67"/>
      <c r="L17" s="67"/>
      <c r="M17" s="67"/>
    </row>
    <row r="18" spans="1:13" ht="17.25" customHeight="1" thickBot="1" x14ac:dyDescent="0.3">
      <c r="A18" s="14" t="s">
        <v>1</v>
      </c>
      <c r="B18" s="21">
        <v>695</v>
      </c>
      <c r="C18" s="22">
        <f>SUM(C11:C17)</f>
        <v>24.2</v>
      </c>
      <c r="D18" s="22">
        <f>SUM(D11:D17)</f>
        <v>21.3</v>
      </c>
      <c r="E18" s="22">
        <f>SUM(E11:E17)</f>
        <v>107.3</v>
      </c>
      <c r="F18" s="66">
        <v>718</v>
      </c>
      <c r="G18" s="66">
        <f>SUM(G11:G17)</f>
        <v>3023.6</v>
      </c>
      <c r="H18" s="22">
        <f>SUM(H11:H17)</f>
        <v>13.66</v>
      </c>
      <c r="I18" s="48"/>
      <c r="J18" s="68"/>
      <c r="K18" s="67"/>
      <c r="L18" s="67"/>
      <c r="M18" s="67"/>
    </row>
    <row r="19" spans="1:13" ht="15.75" x14ac:dyDescent="0.2">
      <c r="A19" s="24" t="s">
        <v>4</v>
      </c>
      <c r="B19" s="25"/>
      <c r="C19" s="25"/>
      <c r="D19" s="25"/>
      <c r="E19" s="25"/>
      <c r="F19" s="65"/>
      <c r="G19" s="65"/>
      <c r="H19" s="25"/>
      <c r="I19" s="53"/>
      <c r="J19" s="68"/>
      <c r="K19" s="67"/>
      <c r="L19" s="67"/>
      <c r="M19" s="67"/>
    </row>
    <row r="20" spans="1:13" ht="15.75" x14ac:dyDescent="0.25">
      <c r="A20" s="3" t="s">
        <v>25</v>
      </c>
      <c r="B20" s="15">
        <v>50</v>
      </c>
      <c r="C20" s="16">
        <v>7</v>
      </c>
      <c r="D20" s="16">
        <v>6.4</v>
      </c>
      <c r="E20" s="16">
        <v>0.8</v>
      </c>
      <c r="F20" s="40">
        <f t="shared" ref="F20" si="12">(C20+E20)*4+D20*9</f>
        <v>88.8</v>
      </c>
      <c r="G20" s="40">
        <f t="shared" ref="G20" si="13">(C20+E20)*17+D20*37</f>
        <v>369.4</v>
      </c>
      <c r="H20" s="29">
        <v>1.4</v>
      </c>
      <c r="I20" s="42" t="s">
        <v>39</v>
      </c>
      <c r="J20" s="68"/>
      <c r="K20" s="67"/>
      <c r="L20" s="67"/>
      <c r="M20" s="67"/>
    </row>
    <row r="21" spans="1:13" ht="15.75" x14ac:dyDescent="0.25">
      <c r="A21" s="3" t="s">
        <v>6</v>
      </c>
      <c r="B21" s="4">
        <f>120/100*100</f>
        <v>120</v>
      </c>
      <c r="C21" s="27">
        <v>2.7</v>
      </c>
      <c r="D21" s="27">
        <v>3.3</v>
      </c>
      <c r="E21" s="27">
        <v>10.7</v>
      </c>
      <c r="F21" s="40">
        <f t="shared" ref="F21:F24" si="14">(C21+E21)*4+D21*9</f>
        <v>83.3</v>
      </c>
      <c r="G21" s="40">
        <f t="shared" ref="G21:G24" si="15">(C21+E21)*17+D21*37</f>
        <v>349.9</v>
      </c>
      <c r="H21" s="31">
        <v>3.5</v>
      </c>
      <c r="I21" s="57" t="s">
        <v>40</v>
      </c>
      <c r="J21" s="68"/>
      <c r="K21" s="67"/>
      <c r="L21" s="67"/>
      <c r="M21" s="67"/>
    </row>
    <row r="22" spans="1:13" ht="15.75" x14ac:dyDescent="0.25">
      <c r="A22" s="3" t="s">
        <v>41</v>
      </c>
      <c r="B22" s="4">
        <v>75</v>
      </c>
      <c r="C22" s="10">
        <v>7.2</v>
      </c>
      <c r="D22" s="10">
        <v>3.8</v>
      </c>
      <c r="E22" s="10">
        <v>46.8</v>
      </c>
      <c r="F22" s="40">
        <f t="shared" si="14"/>
        <v>250.2</v>
      </c>
      <c r="G22" s="40">
        <f t="shared" si="15"/>
        <v>1058.5999999999999</v>
      </c>
      <c r="H22" s="28">
        <v>0.2</v>
      </c>
      <c r="I22" s="42" t="s">
        <v>42</v>
      </c>
      <c r="J22" s="68"/>
      <c r="K22" s="67"/>
      <c r="L22" s="67"/>
      <c r="M22" s="67"/>
    </row>
    <row r="23" spans="1:13" ht="15.75" x14ac:dyDescent="0.25">
      <c r="A23" s="3" t="s">
        <v>14</v>
      </c>
      <c r="B23" s="26">
        <v>180</v>
      </c>
      <c r="C23" s="16">
        <v>0</v>
      </c>
      <c r="D23" s="16">
        <v>0</v>
      </c>
      <c r="E23" s="16">
        <v>11.7</v>
      </c>
      <c r="F23" s="40">
        <f t="shared" si="14"/>
        <v>46.8</v>
      </c>
      <c r="G23" s="40">
        <f t="shared" si="15"/>
        <v>198.89999999999998</v>
      </c>
      <c r="H23" s="29">
        <v>0</v>
      </c>
      <c r="I23" s="42" t="s">
        <v>36</v>
      </c>
      <c r="J23" s="68"/>
      <c r="K23" s="67"/>
      <c r="L23" s="67"/>
      <c r="M23" s="67"/>
    </row>
    <row r="24" spans="1:13" ht="15.75" x14ac:dyDescent="0.25">
      <c r="A24" s="3" t="s">
        <v>11</v>
      </c>
      <c r="B24" s="4">
        <v>35</v>
      </c>
      <c r="C24" s="10">
        <v>3</v>
      </c>
      <c r="D24" s="10">
        <v>0.5</v>
      </c>
      <c r="E24" s="10">
        <v>15.8</v>
      </c>
      <c r="F24" s="40">
        <f t="shared" si="14"/>
        <v>79.7</v>
      </c>
      <c r="G24" s="40">
        <f t="shared" si="15"/>
        <v>338.1</v>
      </c>
      <c r="H24" s="28">
        <v>0</v>
      </c>
      <c r="I24" s="45"/>
      <c r="J24" s="68"/>
      <c r="K24" s="67"/>
      <c r="L24" s="67"/>
      <c r="M24" s="67"/>
    </row>
    <row r="25" spans="1:13" ht="16.5" thickBot="1" x14ac:dyDescent="0.25">
      <c r="A25" s="7" t="s">
        <v>1</v>
      </c>
      <c r="B25" s="8">
        <f>SUM(B20:B24)</f>
        <v>460</v>
      </c>
      <c r="C25" s="9">
        <f>SUM(C20:C24)</f>
        <v>19.899999999999999</v>
      </c>
      <c r="D25" s="9">
        <f t="shared" ref="D25:H25" si="16">SUM(D20:D24)</f>
        <v>14</v>
      </c>
      <c r="E25" s="9">
        <f>SUM(E20:E24)</f>
        <v>85.8</v>
      </c>
      <c r="F25" s="37">
        <f>SUM(F20:F24)</f>
        <v>548.79999999999995</v>
      </c>
      <c r="G25" s="37">
        <f t="shared" si="16"/>
        <v>2314.8999999999996</v>
      </c>
      <c r="H25" s="9">
        <f t="shared" si="16"/>
        <v>5.1000000000000005</v>
      </c>
      <c r="I25" s="47"/>
      <c r="J25" s="68"/>
      <c r="K25" s="67"/>
      <c r="L25" s="67"/>
      <c r="M25" s="67"/>
    </row>
    <row r="26" spans="1:13" ht="16.5" thickBot="1" x14ac:dyDescent="0.25">
      <c r="A26" s="72" t="s">
        <v>5</v>
      </c>
      <c r="B26" s="71">
        <f>B25+B18+B9+B6</f>
        <v>1685</v>
      </c>
      <c r="C26" s="70">
        <f t="shared" ref="C26:H26" si="17">C6+C18+C25+C9</f>
        <v>63</v>
      </c>
      <c r="D26" s="70">
        <f t="shared" si="17"/>
        <v>66.5</v>
      </c>
      <c r="E26" s="70">
        <f t="shared" si="17"/>
        <v>252.29999999999998</v>
      </c>
      <c r="F26" s="71">
        <f t="shared" si="17"/>
        <v>1860</v>
      </c>
      <c r="G26" s="71">
        <f t="shared" si="17"/>
        <v>7820.6</v>
      </c>
      <c r="H26" s="70">
        <f t="shared" si="17"/>
        <v>31.430000000000003</v>
      </c>
      <c r="I26" s="54"/>
      <c r="J26" s="68"/>
      <c r="K26" s="67"/>
      <c r="L26" s="67"/>
      <c r="M26" s="67"/>
    </row>
    <row r="27" spans="1:13" ht="15.75" x14ac:dyDescent="0.2">
      <c r="A27" s="77"/>
      <c r="B27" s="78"/>
      <c r="C27" s="78"/>
      <c r="D27" s="78"/>
      <c r="E27" s="78"/>
      <c r="F27" s="78"/>
      <c r="G27" s="78"/>
      <c r="H27" s="78"/>
      <c r="I27" s="79"/>
      <c r="J27" s="68"/>
      <c r="K27" s="67"/>
      <c r="L27" s="67"/>
      <c r="M27" s="6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63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9" customWidth="1"/>
    <col min="10" max="10" width="24.42578125" style="63" customWidth="1"/>
  </cols>
  <sheetData>
    <row r="1" spans="1:10" ht="16.5" thickBot="1" x14ac:dyDescent="0.3">
      <c r="A1" s="69" t="s">
        <v>46</v>
      </c>
      <c r="B1" s="23"/>
      <c r="C1" s="13"/>
      <c r="D1" s="13"/>
      <c r="E1" s="13"/>
      <c r="F1" s="41"/>
      <c r="G1" s="41"/>
      <c r="H1" s="62"/>
      <c r="I1" s="55"/>
    </row>
    <row r="2" spans="1:10" ht="15.75" x14ac:dyDescent="0.25">
      <c r="A2" s="36" t="s">
        <v>9</v>
      </c>
      <c r="B2" s="25"/>
      <c r="C2" s="25"/>
      <c r="D2" s="25"/>
      <c r="E2" s="25"/>
      <c r="F2" s="65"/>
      <c r="G2" s="65"/>
      <c r="H2" s="25"/>
      <c r="I2" s="51"/>
      <c r="J2" s="64"/>
    </row>
    <row r="3" spans="1:10" ht="15.75" x14ac:dyDescent="0.25">
      <c r="A3" s="3" t="s">
        <v>20</v>
      </c>
      <c r="B3" s="4" t="s">
        <v>27</v>
      </c>
      <c r="C3" s="5">
        <f>160/180*12.1</f>
        <v>10.755555555555555</v>
      </c>
      <c r="D3" s="5">
        <f>160/180*(15.2-5.1)</f>
        <v>8.9777777777777761</v>
      </c>
      <c r="E3" s="5">
        <f>160/180*49.6</f>
        <v>44.088888888888889</v>
      </c>
      <c r="F3" s="40">
        <f t="shared" ref="F3:F4" si="0">(C3+E3)*4+D3*9</f>
        <v>300.17777777777775</v>
      </c>
      <c r="G3" s="44">
        <f t="shared" ref="G3:G4" si="1">(C3+E3)*17+D3*37</f>
        <v>1264.5333333333333</v>
      </c>
      <c r="H3" s="11">
        <f>160/180*0.1</f>
        <v>8.8888888888888892E-2</v>
      </c>
      <c r="I3" s="40" t="s">
        <v>18</v>
      </c>
      <c r="J3" s="64"/>
    </row>
    <row r="4" spans="1:10" ht="15.75" x14ac:dyDescent="0.25">
      <c r="A4" s="3" t="s">
        <v>15</v>
      </c>
      <c r="B4" s="6" t="s">
        <v>13</v>
      </c>
      <c r="C4" s="5">
        <v>2.4</v>
      </c>
      <c r="D4" s="5">
        <v>7.5</v>
      </c>
      <c r="E4" s="5">
        <v>14.9</v>
      </c>
      <c r="F4" s="40">
        <f t="shared" si="0"/>
        <v>136.69999999999999</v>
      </c>
      <c r="G4" s="40">
        <f t="shared" si="1"/>
        <v>571.6</v>
      </c>
      <c r="H4" s="11">
        <v>0</v>
      </c>
      <c r="I4" s="40">
        <v>1</v>
      </c>
      <c r="J4" s="64"/>
    </row>
    <row r="5" spans="1:10" ht="15.75" x14ac:dyDescent="0.25">
      <c r="A5" s="3" t="s">
        <v>8</v>
      </c>
      <c r="B5" s="18">
        <f>150/200*200</f>
        <v>150</v>
      </c>
      <c r="C5" s="19">
        <f>150/200*4.9</f>
        <v>3.6750000000000003</v>
      </c>
      <c r="D5" s="19">
        <f>150/200*4</f>
        <v>3</v>
      </c>
      <c r="E5" s="19">
        <f>150/200*17.8</f>
        <v>13.350000000000001</v>
      </c>
      <c r="F5" s="40">
        <f t="shared" ref="F5" si="2">(C5+E5)*4+D5*9</f>
        <v>95.100000000000009</v>
      </c>
      <c r="G5" s="40">
        <f t="shared" ref="G5" si="3">(C5+E5)*17+D5*37</f>
        <v>400.42500000000001</v>
      </c>
      <c r="H5" s="30">
        <f>150/200*0.9</f>
        <v>0.67500000000000004</v>
      </c>
      <c r="I5" s="40">
        <v>397</v>
      </c>
    </row>
    <row r="6" spans="1:10" ht="16.5" thickBot="1" x14ac:dyDescent="0.3">
      <c r="A6" s="7" t="s">
        <v>1</v>
      </c>
      <c r="B6" s="34">
        <f>160+B5+40</f>
        <v>350</v>
      </c>
      <c r="C6" s="17">
        <f t="shared" ref="C6:H6" si="4">SUM(C3:C5)</f>
        <v>16.830555555555556</v>
      </c>
      <c r="D6" s="17">
        <f t="shared" si="4"/>
        <v>19.477777777777774</v>
      </c>
      <c r="E6" s="17">
        <f t="shared" si="4"/>
        <v>72.338888888888889</v>
      </c>
      <c r="F6" s="34">
        <f t="shared" si="4"/>
        <v>531.97777777777776</v>
      </c>
      <c r="G6" s="34">
        <f t="shared" si="4"/>
        <v>2236.5583333333334</v>
      </c>
      <c r="H6" s="17">
        <f t="shared" si="4"/>
        <v>0.76388888888888895</v>
      </c>
      <c r="I6" s="47"/>
      <c r="J6" s="64"/>
    </row>
    <row r="7" spans="1:10" ht="15.75" x14ac:dyDescent="0.25">
      <c r="A7" s="36" t="s">
        <v>10</v>
      </c>
      <c r="B7" s="25"/>
      <c r="C7" s="25"/>
      <c r="D7" s="25"/>
      <c r="E7" s="25"/>
      <c r="F7" s="65"/>
      <c r="G7" s="65"/>
      <c r="H7" s="25"/>
      <c r="I7" s="49"/>
    </row>
    <row r="8" spans="1:10" ht="15.75" x14ac:dyDescent="0.2">
      <c r="A8" s="3" t="s">
        <v>17</v>
      </c>
      <c r="B8" s="4">
        <f>150/180*180</f>
        <v>150</v>
      </c>
      <c r="C8" s="5">
        <f>150/180*1.8*0.3</f>
        <v>0.44999999999999996</v>
      </c>
      <c r="D8" s="5">
        <f>150/180*1.8*0.2</f>
        <v>0.30000000000000004</v>
      </c>
      <c r="E8" s="5">
        <f>150/180*1.8*16.3</f>
        <v>24.450000000000003</v>
      </c>
      <c r="F8" s="44">
        <f t="shared" ref="F8" si="5">(C8+E8)*4+D8*9</f>
        <v>102.30000000000001</v>
      </c>
      <c r="G8" s="44">
        <f t="shared" ref="G8" si="6">(C8+E8)*17+D8*37</f>
        <v>434.40000000000003</v>
      </c>
      <c r="H8" s="11">
        <f>150/180*2.2</f>
        <v>1.8333333333333335</v>
      </c>
      <c r="I8" s="42">
        <v>399</v>
      </c>
      <c r="J8" s="64"/>
    </row>
    <row r="9" spans="1:10" ht="16.5" thickBot="1" x14ac:dyDescent="0.3">
      <c r="A9" s="7" t="s">
        <v>1</v>
      </c>
      <c r="B9" s="34">
        <f t="shared" ref="B9:H9" si="7">SUM(B8:B8)</f>
        <v>150</v>
      </c>
      <c r="C9" s="17">
        <f t="shared" si="7"/>
        <v>0.44999999999999996</v>
      </c>
      <c r="D9" s="17">
        <f t="shared" si="7"/>
        <v>0.30000000000000004</v>
      </c>
      <c r="E9" s="17">
        <f t="shared" si="7"/>
        <v>24.450000000000003</v>
      </c>
      <c r="F9" s="34">
        <f t="shared" si="7"/>
        <v>102.30000000000001</v>
      </c>
      <c r="G9" s="34">
        <f t="shared" si="7"/>
        <v>434.40000000000003</v>
      </c>
      <c r="H9" s="17">
        <f t="shared" si="7"/>
        <v>1.8333333333333335</v>
      </c>
      <c r="I9" s="61"/>
    </row>
    <row r="10" spans="1:10" ht="15.75" x14ac:dyDescent="0.2">
      <c r="A10" s="36" t="s">
        <v>2</v>
      </c>
      <c r="B10" s="25"/>
      <c r="C10" s="25"/>
      <c r="D10" s="25"/>
      <c r="E10" s="25"/>
      <c r="F10" s="65"/>
      <c r="G10" s="65"/>
      <c r="H10" s="25"/>
      <c r="I10" s="52"/>
    </row>
    <row r="11" spans="1:10" ht="15.75" x14ac:dyDescent="0.25">
      <c r="A11" s="3" t="s">
        <v>26</v>
      </c>
      <c r="B11" s="4">
        <f>30/50*50</f>
        <v>30</v>
      </c>
      <c r="C11" s="5">
        <f>30/50*0.5</f>
        <v>0.3</v>
      </c>
      <c r="D11" s="5">
        <f>30/50*3.6</f>
        <v>2.16</v>
      </c>
      <c r="E11" s="5">
        <f>30/50*5.3</f>
        <v>3.1799999999999997</v>
      </c>
      <c r="F11" s="44">
        <f>(C11+E11)*4+D11*9</f>
        <v>33.36</v>
      </c>
      <c r="G11" s="44">
        <f>(C11+E11)*17+D11*37</f>
        <v>139.07999999999998</v>
      </c>
      <c r="H11" s="11">
        <f>30/50*2.8</f>
        <v>1.68</v>
      </c>
      <c r="I11" s="40" t="s">
        <v>18</v>
      </c>
      <c r="J11" s="64"/>
    </row>
    <row r="12" spans="1:10" ht="15.75" x14ac:dyDescent="0.25">
      <c r="A12" s="3" t="s">
        <v>16</v>
      </c>
      <c r="B12" s="15">
        <v>150</v>
      </c>
      <c r="C12" s="16">
        <f>150/200*6.6</f>
        <v>4.9499999999999993</v>
      </c>
      <c r="D12" s="16">
        <f>150/200*4.2</f>
        <v>3.1500000000000004</v>
      </c>
      <c r="E12" s="16">
        <f>150/200*22.6</f>
        <v>16.950000000000003</v>
      </c>
      <c r="F12" s="44">
        <f t="shared" ref="F12:F16" si="8">(C12+E12)*4+D12*9</f>
        <v>115.95000000000002</v>
      </c>
      <c r="G12" s="44">
        <f t="shared" ref="G12:G16" si="9">(C12+E12)*17+D12*37</f>
        <v>488.85</v>
      </c>
      <c r="H12" s="39">
        <f>150/200*11.2</f>
        <v>8.3999999999999986</v>
      </c>
      <c r="I12" s="40">
        <v>81</v>
      </c>
      <c r="J12" s="64"/>
    </row>
    <row r="13" spans="1:10" ht="15.75" x14ac:dyDescent="0.25">
      <c r="A13" s="3" t="s">
        <v>21</v>
      </c>
      <c r="B13" s="15">
        <f>140/150*150</f>
        <v>140</v>
      </c>
      <c r="C13" s="16">
        <f>140/180*10</f>
        <v>7.7777777777777777</v>
      </c>
      <c r="D13" s="16">
        <f>140/180*180/150*8.7</f>
        <v>8.1199999999999992</v>
      </c>
      <c r="E13" s="16">
        <f>140/180*180/150*11.8</f>
        <v>11.013333333333334</v>
      </c>
      <c r="F13" s="40">
        <f t="shared" si="8"/>
        <v>148.24444444444444</v>
      </c>
      <c r="G13" s="40">
        <f t="shared" si="9"/>
        <v>619.88888888888891</v>
      </c>
      <c r="H13" s="29">
        <f>140/180*180/150*12</f>
        <v>11.2</v>
      </c>
      <c r="I13" s="43" t="s">
        <v>18</v>
      </c>
      <c r="J13" s="64"/>
    </row>
    <row r="14" spans="1:10" ht="15.75" x14ac:dyDescent="0.25">
      <c r="A14" s="3" t="s">
        <v>12</v>
      </c>
      <c r="B14" s="26">
        <f>150/180*180</f>
        <v>150</v>
      </c>
      <c r="C14" s="5">
        <f>150/180*0.5</f>
        <v>0.41666666666666669</v>
      </c>
      <c r="D14" s="5">
        <f>150/180*0.1</f>
        <v>8.3333333333333343E-2</v>
      </c>
      <c r="E14" s="5">
        <f>150/180*150/200*19.62</f>
        <v>12.262500000000001</v>
      </c>
      <c r="F14" s="40">
        <f t="shared" si="8"/>
        <v>51.466666666666669</v>
      </c>
      <c r="G14" s="40">
        <f t="shared" si="9"/>
        <v>218.62916666666669</v>
      </c>
      <c r="H14" s="28">
        <f>150/180*150/200*0.36</f>
        <v>0.22499999999999998</v>
      </c>
      <c r="I14" s="58" t="s">
        <v>18</v>
      </c>
      <c r="J14" s="64"/>
    </row>
    <row r="15" spans="1:10" ht="15.75" x14ac:dyDescent="0.2">
      <c r="A15" s="3" t="s">
        <v>3</v>
      </c>
      <c r="B15" s="4">
        <f>25/35*35</f>
        <v>25</v>
      </c>
      <c r="C15" s="11">
        <f>25/35*2.3</f>
        <v>1.6428571428571428</v>
      </c>
      <c r="D15" s="11">
        <f>25/35*0.4</f>
        <v>0.28571428571428575</v>
      </c>
      <c r="E15" s="11">
        <f>25/35*8.3</f>
        <v>5.9285714285714288</v>
      </c>
      <c r="F15" s="44">
        <f t="shared" si="8"/>
        <v>32.857142857142854</v>
      </c>
      <c r="G15" s="44">
        <f t="shared" si="9"/>
        <v>139.28571428571431</v>
      </c>
      <c r="H15" s="11">
        <v>0</v>
      </c>
      <c r="I15" s="44"/>
      <c r="J15" s="64"/>
    </row>
    <row r="16" spans="1:10" ht="15.75" x14ac:dyDescent="0.2">
      <c r="A16" s="3" t="s">
        <v>0</v>
      </c>
      <c r="B16" s="4">
        <f>25/35*35</f>
        <v>25</v>
      </c>
      <c r="C16" s="11">
        <f>25/35*2.7</f>
        <v>1.9285714285714288</v>
      </c>
      <c r="D16" s="11">
        <f>25/35*0.3</f>
        <v>0.21428571428571427</v>
      </c>
      <c r="E16" s="11">
        <f>25/35*17.2</f>
        <v>12.285714285714285</v>
      </c>
      <c r="F16" s="44">
        <f t="shared" si="8"/>
        <v>58.785714285714285</v>
      </c>
      <c r="G16" s="44">
        <f t="shared" si="9"/>
        <v>249.57142857142856</v>
      </c>
      <c r="H16" s="11">
        <v>0</v>
      </c>
      <c r="I16" s="44"/>
      <c r="J16" s="64"/>
    </row>
    <row r="17" spans="1:10" ht="16.5" thickBot="1" x14ac:dyDescent="0.3">
      <c r="A17" s="14" t="s">
        <v>1</v>
      </c>
      <c r="B17" s="21">
        <f>SUM(B11:B16)</f>
        <v>520</v>
      </c>
      <c r="C17" s="22">
        <f t="shared" ref="C17:H17" si="10">SUM(C11:C16)</f>
        <v>17.015873015873012</v>
      </c>
      <c r="D17" s="22">
        <f t="shared" si="10"/>
        <v>14.013333333333334</v>
      </c>
      <c r="E17" s="22">
        <f t="shared" si="10"/>
        <v>61.620119047619056</v>
      </c>
      <c r="F17" s="66">
        <f t="shared" si="10"/>
        <v>440.66396825396828</v>
      </c>
      <c r="G17" s="66">
        <f t="shared" si="10"/>
        <v>1855.3051984126982</v>
      </c>
      <c r="H17" s="22">
        <f t="shared" si="10"/>
        <v>21.504999999999999</v>
      </c>
      <c r="I17" s="48"/>
      <c r="J17" s="64"/>
    </row>
    <row r="18" spans="1:10" ht="15.75" x14ac:dyDescent="0.2">
      <c r="A18" s="36" t="s">
        <v>4</v>
      </c>
      <c r="B18" s="25"/>
      <c r="C18" s="25"/>
      <c r="D18" s="25"/>
      <c r="E18" s="25"/>
      <c r="F18" s="65"/>
      <c r="G18" s="65"/>
      <c r="H18" s="25"/>
      <c r="I18" s="52"/>
    </row>
    <row r="19" spans="1:10" ht="15.75" x14ac:dyDescent="0.25">
      <c r="A19" s="3" t="s">
        <v>25</v>
      </c>
      <c r="B19" s="15">
        <v>30</v>
      </c>
      <c r="C19" s="16">
        <f>30/50*7</f>
        <v>4.2</v>
      </c>
      <c r="D19" s="16">
        <f>30/50*6.4</f>
        <v>3.84</v>
      </c>
      <c r="E19" s="16">
        <f>30/50*0.8</f>
        <v>0.48</v>
      </c>
      <c r="F19" s="40">
        <f t="shared" ref="F19:F21" si="11">(C19+E19)*4+D19*9</f>
        <v>53.28</v>
      </c>
      <c r="G19" s="40">
        <f t="shared" ref="G19:G21" si="12">(C19+E19)*17+D19*37</f>
        <v>221.64</v>
      </c>
      <c r="H19" s="29">
        <f>30/50*1.4</f>
        <v>0.84</v>
      </c>
      <c r="I19" s="44" t="s">
        <v>18</v>
      </c>
      <c r="J19" s="64"/>
    </row>
    <row r="20" spans="1:10" ht="15.75" x14ac:dyDescent="0.25">
      <c r="A20" s="3" t="s">
        <v>6</v>
      </c>
      <c r="B20" s="4">
        <v>100</v>
      </c>
      <c r="C20" s="27">
        <f>100/120*2.7</f>
        <v>2.2500000000000004</v>
      </c>
      <c r="D20" s="27">
        <f>100/120*3.3</f>
        <v>2.75</v>
      </c>
      <c r="E20" s="27">
        <f>100/120*10.7</f>
        <v>8.9166666666666661</v>
      </c>
      <c r="F20" s="40">
        <f t="shared" si="11"/>
        <v>69.416666666666657</v>
      </c>
      <c r="G20" s="40">
        <f t="shared" si="12"/>
        <v>291.58333333333331</v>
      </c>
      <c r="H20" s="31">
        <f>100/120*3.5</f>
        <v>2.916666666666667</v>
      </c>
      <c r="I20" s="60" t="s">
        <v>18</v>
      </c>
      <c r="J20" s="64"/>
    </row>
    <row r="21" spans="1:10" ht="15.75" x14ac:dyDescent="0.25">
      <c r="A21" s="3" t="s">
        <v>7</v>
      </c>
      <c r="B21" s="4">
        <f>70/50*50</f>
        <v>70</v>
      </c>
      <c r="C21" s="10">
        <f>70/50*3.54</f>
        <v>4.9559999999999995</v>
      </c>
      <c r="D21" s="10">
        <f>70/50*6.57</f>
        <v>9.1980000000000004</v>
      </c>
      <c r="E21" s="10">
        <f>70/50*27.9</f>
        <v>39.059999999999995</v>
      </c>
      <c r="F21" s="40">
        <f t="shared" si="11"/>
        <v>258.846</v>
      </c>
      <c r="G21" s="40">
        <f t="shared" si="12"/>
        <v>1088.598</v>
      </c>
      <c r="H21" s="28">
        <f>70/50*0.58</f>
        <v>0.81199999999999994</v>
      </c>
      <c r="I21" s="44">
        <v>460</v>
      </c>
      <c r="J21" s="64"/>
    </row>
    <row r="22" spans="1:10" ht="15.75" x14ac:dyDescent="0.25">
      <c r="A22" s="3" t="s">
        <v>14</v>
      </c>
      <c r="B22" s="15">
        <f>150/200*200</f>
        <v>150</v>
      </c>
      <c r="C22" s="16">
        <v>0</v>
      </c>
      <c r="D22" s="16">
        <v>0</v>
      </c>
      <c r="E22" s="16">
        <v>9.8000000000000007</v>
      </c>
      <c r="F22" s="40">
        <f t="shared" ref="F22:F23" si="13">(C22+E22)*4+D22*9</f>
        <v>39.200000000000003</v>
      </c>
      <c r="G22" s="40">
        <f t="shared" ref="G22:G23" si="14">(C22+E22)*17+D22*37</f>
        <v>166.60000000000002</v>
      </c>
      <c r="H22" s="20">
        <v>0</v>
      </c>
      <c r="I22" s="44" t="s">
        <v>18</v>
      </c>
      <c r="J22" s="64"/>
    </row>
    <row r="23" spans="1:10" ht="15.75" x14ac:dyDescent="0.25">
      <c r="A23" s="3" t="s">
        <v>11</v>
      </c>
      <c r="B23" s="4">
        <f>25/35*35</f>
        <v>25</v>
      </c>
      <c r="C23" s="5">
        <f>25/35*3</f>
        <v>2.1428571428571428</v>
      </c>
      <c r="D23" s="5">
        <f>25/35*0.5</f>
        <v>0.35714285714285715</v>
      </c>
      <c r="E23" s="5">
        <f>25/35*15.8</f>
        <v>11.285714285714286</v>
      </c>
      <c r="F23" s="40">
        <f t="shared" si="13"/>
        <v>56.928571428571431</v>
      </c>
      <c r="G23" s="40">
        <f t="shared" si="14"/>
        <v>241.5</v>
      </c>
      <c r="H23" s="11">
        <v>0</v>
      </c>
      <c r="I23" s="45"/>
    </row>
    <row r="24" spans="1:10" ht="16.5" thickBot="1" x14ac:dyDescent="0.25">
      <c r="A24" s="7" t="s">
        <v>1</v>
      </c>
      <c r="B24" s="8">
        <f>SUM(B19:B23)</f>
        <v>375</v>
      </c>
      <c r="C24" s="9">
        <f>SUM(C19:C23)</f>
        <v>13.548857142857143</v>
      </c>
      <c r="D24" s="9">
        <f t="shared" ref="D24:H24" si="15">SUM(D19:D23)</f>
        <v>16.145142857142858</v>
      </c>
      <c r="E24" s="9">
        <f>SUM(E19:E23)</f>
        <v>69.542380952380952</v>
      </c>
      <c r="F24" s="37">
        <f t="shared" si="15"/>
        <v>477.6712380952381</v>
      </c>
      <c r="G24" s="37">
        <f t="shared" si="15"/>
        <v>2009.9213333333332</v>
      </c>
      <c r="H24" s="9">
        <f t="shared" si="15"/>
        <v>4.5686666666666671</v>
      </c>
      <c r="I24" s="47"/>
      <c r="J24" s="64"/>
    </row>
    <row r="25" spans="1:10" ht="16.5" thickBot="1" x14ac:dyDescent="0.25">
      <c r="A25" s="32" t="s">
        <v>5</v>
      </c>
      <c r="B25" s="35">
        <f>B24+B17+B9+B6</f>
        <v>1395</v>
      </c>
      <c r="C25" s="33">
        <f t="shared" ref="C25:H25" si="16">C6+C17+C24+C9</f>
        <v>47.845285714285716</v>
      </c>
      <c r="D25" s="33">
        <f t="shared" si="16"/>
        <v>49.936253968253965</v>
      </c>
      <c r="E25" s="33">
        <f t="shared" si="16"/>
        <v>227.95138888888886</v>
      </c>
      <c r="F25" s="35">
        <f t="shared" si="16"/>
        <v>1552.6129841269842</v>
      </c>
      <c r="G25" s="35">
        <f t="shared" si="16"/>
        <v>6536.1848650793645</v>
      </c>
      <c r="H25" s="33">
        <f t="shared" si="16"/>
        <v>28.670888888888886</v>
      </c>
      <c r="I25" s="54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2023-06-13T03:06:37Z</dcterms:modified>
</cp:coreProperties>
</file>