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4.09.2023-15.09.2023\"/>
    </mc:Choice>
  </mc:AlternateContent>
  <xr:revisionPtr revIDLastSave="0" documentId="13_ncr:1_{6A9ED24E-607C-4A7F-AB28-CB94EC998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года'!$3:$4</definedName>
    <definedName name="_xlnm.Print_Titles" localSheetId="0">'меню 3-7 лет'!$A:$I,'меню 3-7 лет'!$4:$5</definedName>
    <definedName name="_xlnm.Print_Area" localSheetId="1">'меню 1,5-3 года'!$A$1:$I$28</definedName>
    <definedName name="_xlnm.Print_Area" localSheetId="0">'меню 3-7 лет'!$A$1:$I$29</definedName>
  </definedNames>
  <calcPr calcId="181029"/>
</workbook>
</file>

<file path=xl/calcChain.xml><?xml version="1.0" encoding="utf-8"?>
<calcChain xmlns="http://schemas.openxmlformats.org/spreadsheetml/2006/main">
  <c r="E28" i="1" l="1"/>
  <c r="G24" i="1"/>
  <c r="F27" i="1"/>
  <c r="G27" i="1"/>
  <c r="D28" i="1"/>
  <c r="H28" i="1"/>
  <c r="G28" i="1" l="1"/>
  <c r="F28" i="1"/>
  <c r="C28" i="1"/>
  <c r="G11" i="4"/>
  <c r="F11" i="4"/>
  <c r="H16" i="4" l="1"/>
  <c r="E16" i="4"/>
  <c r="D16" i="4"/>
  <c r="C16" i="4"/>
  <c r="E17" i="4"/>
  <c r="D17" i="4"/>
  <c r="C17" i="4"/>
  <c r="B17" i="4"/>
  <c r="H14" i="4" l="1"/>
  <c r="E14" i="4"/>
  <c r="C14" i="4"/>
  <c r="B14" i="4"/>
  <c r="G17" i="4"/>
  <c r="F17" i="4"/>
  <c r="G16" i="4"/>
  <c r="H15" i="4"/>
  <c r="E15" i="4"/>
  <c r="D15" i="4"/>
  <c r="C15" i="4"/>
  <c r="B15" i="4"/>
  <c r="G14" i="4" l="1"/>
  <c r="F14" i="4"/>
  <c r="F16" i="4"/>
  <c r="D9" i="4"/>
  <c r="E9" i="4"/>
  <c r="H9" i="4"/>
  <c r="C9" i="4"/>
  <c r="G8" i="4"/>
  <c r="F8" i="4"/>
  <c r="B8" i="4"/>
  <c r="B9" i="4" s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29" i="1" l="1"/>
  <c r="F17" i="1"/>
  <c r="G17" i="1"/>
  <c r="F16" i="1" l="1"/>
  <c r="G16" i="1"/>
  <c r="F20" i="1"/>
  <c r="G20" i="1"/>
  <c r="F21" i="1"/>
  <c r="G21" i="1"/>
  <c r="F8" i="1"/>
  <c r="G8" i="1"/>
  <c r="F24" i="4"/>
  <c r="G24" i="4"/>
  <c r="F25" i="4"/>
  <c r="G25" i="4"/>
  <c r="F15" i="4"/>
  <c r="G15" i="4"/>
  <c r="F18" i="4"/>
  <c r="G18" i="4"/>
  <c r="F7" i="4"/>
  <c r="G7" i="4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27" i="4"/>
  <c r="E26" i="4"/>
  <c r="E27" i="4" s="1"/>
  <c r="D26" i="4"/>
  <c r="D27" i="4" s="1"/>
  <c r="C26" i="4"/>
  <c r="C27" i="4" s="1"/>
  <c r="B26" i="4"/>
  <c r="B25" i="4"/>
  <c r="G23" i="4"/>
  <c r="F23" i="4"/>
  <c r="E20" i="4"/>
  <c r="D20" i="4"/>
  <c r="C20" i="4"/>
  <c r="B20" i="4"/>
  <c r="E19" i="4"/>
  <c r="E21" i="4" s="1"/>
  <c r="D19" i="4"/>
  <c r="D21" i="4" s="1"/>
  <c r="C19" i="4"/>
  <c r="C21" i="4" s="1"/>
  <c r="B19" i="4"/>
  <c r="H18" i="4"/>
  <c r="B18" i="4"/>
  <c r="H12" i="4"/>
  <c r="E12" i="4"/>
  <c r="D12" i="4"/>
  <c r="B12" i="4"/>
  <c r="G6" i="4"/>
  <c r="G9" i="4" s="1"/>
  <c r="F6" i="4"/>
  <c r="F9" i="4" s="1"/>
  <c r="B21" i="4" l="1"/>
  <c r="B27" i="4"/>
  <c r="B28" i="4" s="1"/>
  <c r="H29" i="1"/>
  <c r="G19" i="4"/>
  <c r="F19" i="4"/>
  <c r="G20" i="4"/>
  <c r="F20" i="4"/>
  <c r="G26" i="4"/>
  <c r="G27" i="4" s="1"/>
  <c r="F26" i="4"/>
  <c r="F27" i="4" s="1"/>
  <c r="G10" i="1"/>
  <c r="F10" i="1"/>
  <c r="C29" i="1"/>
  <c r="E29" i="1"/>
  <c r="D29" i="1"/>
  <c r="G12" i="4"/>
  <c r="H21" i="4"/>
  <c r="F12" i="4"/>
  <c r="C12" i="4"/>
  <c r="G29" i="1" l="1"/>
  <c r="F29" i="1"/>
  <c r="G21" i="4"/>
  <c r="F21" i="4"/>
  <c r="C28" i="4" l="1"/>
  <c r="D28" i="4"/>
  <c r="F28" i="4"/>
  <c r="H28" i="4"/>
  <c r="E28" i="4"/>
  <c r="G28" i="4"/>
</calcChain>
</file>

<file path=xl/sharedStrings.xml><?xml version="1.0" encoding="utf-8"?>
<sst xmlns="http://schemas.openxmlformats.org/spreadsheetml/2006/main" count="98" uniqueCount="64">
  <si>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</si>
  <si>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</si>
  <si>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</si>
  <si>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</si>
  <si>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</si>
  <si>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</si>
  <si>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</si>
  <si>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</si>
  <si>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</si>
  <si>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</si>
  <si>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</si>
  <si>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</si>
  <si>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Венская сдоба</t>
  </si>
  <si>
    <t>Завтрак</t>
  </si>
  <si>
    <t>Отвар шиповника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</si>
  <si>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</si>
  <si>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</si>
  <si>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</si>
  <si>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</si>
  <si>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</si>
  <si>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</si>
  <si>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Яблоки свежие</t>
  </si>
  <si>
    <t>Хлеб зерновой</t>
  </si>
  <si>
    <t>30/10/5</t>
  </si>
  <si>
    <t>Чай черный с молоком и сахаром</t>
  </si>
  <si>
    <t>Рассольник на мясном бульоне со сметаной</t>
  </si>
  <si>
    <t>Пудинг морковно-манный с повидлом</t>
  </si>
  <si>
    <t>Компот из смеси сухофруктов</t>
  </si>
  <si>
    <t>Чай черный с лимоном и сахаром</t>
  </si>
  <si>
    <t>ТТК</t>
  </si>
  <si>
    <t>№ Рецептуры*</t>
  </si>
  <si>
    <t>Сезон: Весна-лето</t>
  </si>
  <si>
    <t>Каша Дружба на молоке с маслом</t>
  </si>
  <si>
    <t>200/20</t>
  </si>
  <si>
    <t>Фрикадельки мясные с соусом молочным</t>
  </si>
  <si>
    <t>60/20</t>
  </si>
  <si>
    <t>Зефир ванильный</t>
  </si>
  <si>
    <t>?</t>
  </si>
  <si>
    <t>Овощи свежие</t>
  </si>
  <si>
    <t>Горошница</t>
  </si>
  <si>
    <t>Плетенка с сыром и маслом</t>
  </si>
  <si>
    <t>150/20</t>
  </si>
  <si>
    <t>45/15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</si>
  <si>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</si>
  <si>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</si>
  <si>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</si>
  <si>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</si>
  <si>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</si>
  <si>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</si>
  <si>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</si>
  <si>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</si>
  <si>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</si>
  <si>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</si>
  <si>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ТТК-90</t>
  </si>
  <si>
    <t>30/5</t>
  </si>
  <si>
    <t>ТТК-48</t>
  </si>
  <si>
    <t>ТТК-95</t>
  </si>
  <si>
    <r>
      <t xml:space="preserve">Сезон: </t>
    </r>
    <r>
      <rPr>
        <b/>
        <sz val="12"/>
        <color theme="1"/>
        <rFont val="Times New Roman"/>
        <family val="1"/>
        <charset val="204"/>
      </rPr>
      <t>Весна-лето</t>
    </r>
  </si>
  <si>
    <t xml:space="preserve">Ряженка </t>
  </si>
  <si>
    <t>Запеканка из творога с повидлом</t>
  </si>
  <si>
    <t>Салат "Неженка"</t>
  </si>
  <si>
    <t>Каша "Дружба" на молоке с маслом</t>
  </si>
  <si>
    <t>День: 29.05.2023</t>
  </si>
  <si>
    <t>День: 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</si>
</sst>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/>
    <xf numFmtId="0" fontId="4" fillId="3" borderId="7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" fontId="0" fillId="0" borderId="0" xfId="0" applyNumberFormat="1"/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164" fontId="5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4" fillId="7" borderId="3" xfId="0" applyFont="1" applyFill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zoomScaleSheetLayoutView="100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4" t="s">
        <v>63</v>
      </c>
      <c r="B1" s="79"/>
      <c r="C1" s="79"/>
      <c r="D1" s="79"/>
      <c r="E1" s="46"/>
      <c r="F1" s="46"/>
      <c r="G1" s="46"/>
      <c r="H1" s="46"/>
      <c r="I1" s="49"/>
    </row>
    <row r="2" spans="1:13" ht="16.5" customHeight="1" x14ac:dyDescent="0.2">
      <c r="A2" s="69" t="s">
        <v>57</v>
      </c>
      <c r="B2" s="25"/>
      <c r="C2" s="46"/>
      <c r="D2" s="46"/>
      <c r="E2" s="46"/>
      <c r="F2" s="46"/>
      <c r="G2" s="46"/>
      <c r="H2" s="46"/>
      <c r="I2" s="49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9"/>
    </row>
    <row r="4" spans="1:13" ht="38.25" customHeight="1" x14ac:dyDescent="0.2">
      <c r="A4" s="80" t="s">
        <v>9</v>
      </c>
      <c r="B4" s="80" t="s">
        <v>18</v>
      </c>
      <c r="C4" s="80" t="s">
        <v>10</v>
      </c>
      <c r="D4" s="80"/>
      <c r="E4" s="80"/>
      <c r="F4" s="80" t="s">
        <v>15</v>
      </c>
      <c r="G4" s="82"/>
      <c r="H4" s="80" t="s">
        <v>19</v>
      </c>
      <c r="I4" s="84" t="s">
        <v>30</v>
      </c>
    </row>
    <row r="5" spans="1:13" ht="13.5" thickBot="1" x14ac:dyDescent="0.25">
      <c r="A5" s="81"/>
      <c r="B5" s="81"/>
      <c r="C5" s="47" t="s">
        <v>11</v>
      </c>
      <c r="D5" s="47" t="s">
        <v>7</v>
      </c>
      <c r="E5" s="47" t="s">
        <v>6</v>
      </c>
      <c r="F5" s="47" t="s">
        <v>16</v>
      </c>
      <c r="G5" s="47" t="s">
        <v>17</v>
      </c>
      <c r="H5" s="83"/>
      <c r="I5" s="85"/>
    </row>
    <row r="6" spans="1:13" ht="16.5" customHeight="1" thickTop="1" x14ac:dyDescent="0.2">
      <c r="A6" s="76" t="s">
        <v>13</v>
      </c>
      <c r="B6" s="77"/>
      <c r="C6" s="77"/>
      <c r="D6" s="77"/>
      <c r="E6" s="77"/>
      <c r="F6" s="77"/>
      <c r="G6" s="77"/>
      <c r="H6" s="77"/>
      <c r="I6" s="78"/>
    </row>
    <row r="7" spans="1:13" ht="15.75" x14ac:dyDescent="0.2">
      <c r="A7" s="3" t="s">
        <v>61</v>
      </c>
      <c r="B7" s="4">
        <v>200</v>
      </c>
      <c r="C7" s="5">
        <v>5.9</v>
      </c>
      <c r="D7" s="5">
        <v>8.3000000000000007</v>
      </c>
      <c r="E7" s="5">
        <v>28.2</v>
      </c>
      <c r="F7" s="44">
        <f>(C7+E7)*4+D7*9</f>
        <v>211.10000000000002</v>
      </c>
      <c r="G7" s="44">
        <f t="shared" ref="G7" si="0">(C7+E7)*17+D7*37</f>
        <v>886.80000000000007</v>
      </c>
      <c r="H7" s="12">
        <v>0.9</v>
      </c>
      <c r="I7" s="41" t="s">
        <v>43</v>
      </c>
    </row>
    <row r="8" spans="1:13" ht="15.75" x14ac:dyDescent="0.25">
      <c r="A8" s="3" t="s">
        <v>48</v>
      </c>
      <c r="B8" s="7" t="s">
        <v>54</v>
      </c>
      <c r="C8" s="5">
        <v>7.1</v>
      </c>
      <c r="D8" s="5">
        <v>8.5</v>
      </c>
      <c r="E8" s="5">
        <v>22.5</v>
      </c>
      <c r="F8" s="44">
        <f t="shared" ref="F8:F9" si="1">(C8+E8)*4+D8*9</f>
        <v>194.9</v>
      </c>
      <c r="G8" s="44">
        <f t="shared" ref="G8:G9" si="2">(C8+E8)*17+D8*37</f>
        <v>817.7</v>
      </c>
      <c r="H8" s="27">
        <v>0.11</v>
      </c>
      <c r="I8" s="43" t="s">
        <v>49</v>
      </c>
    </row>
    <row r="9" spans="1:13" ht="15.75" x14ac:dyDescent="0.25">
      <c r="A9" s="3" t="s">
        <v>28</v>
      </c>
      <c r="B9" s="26">
        <v>180</v>
      </c>
      <c r="C9" s="5">
        <v>0.1</v>
      </c>
      <c r="D9" s="5">
        <v>0</v>
      </c>
      <c r="E9" s="5">
        <v>12</v>
      </c>
      <c r="F9" s="38">
        <f t="shared" si="1"/>
        <v>48.4</v>
      </c>
      <c r="G9" s="44">
        <f t="shared" si="2"/>
        <v>205.7</v>
      </c>
      <c r="H9" s="27">
        <v>2.9</v>
      </c>
      <c r="I9" s="41" t="s">
        <v>44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5">
        <f t="shared" si="3"/>
        <v>454.4</v>
      </c>
      <c r="G10" s="35">
        <f t="shared" si="3"/>
        <v>1910.2</v>
      </c>
      <c r="H10" s="10">
        <f t="shared" si="3"/>
        <v>3.91</v>
      </c>
      <c r="I10" s="35"/>
    </row>
    <row r="11" spans="1:13" ht="14.25" customHeight="1" x14ac:dyDescent="0.2">
      <c r="A11" s="22" t="s">
        <v>20</v>
      </c>
      <c r="B11" s="23"/>
      <c r="C11" s="23"/>
      <c r="D11" s="23"/>
      <c r="E11" s="23"/>
      <c r="F11" s="56"/>
      <c r="G11" s="56"/>
      <c r="H11" s="23"/>
      <c r="I11" s="40"/>
    </row>
    <row r="12" spans="1:13" s="33" customFormat="1" ht="15.75" x14ac:dyDescent="0.25">
      <c r="A12" s="13" t="s">
        <v>58</v>
      </c>
      <c r="B12" s="4">
        <v>180</v>
      </c>
      <c r="C12" s="11">
        <v>0.9</v>
      </c>
      <c r="D12" s="11">
        <v>0</v>
      </c>
      <c r="E12" s="11">
        <v>22.9</v>
      </c>
      <c r="F12" s="44">
        <f t="shared" ref="F12" si="4">(C12+E12)*4+D12*9</f>
        <v>95.199999999999989</v>
      </c>
      <c r="G12" s="44">
        <v>404</v>
      </c>
      <c r="H12" s="27">
        <v>7.2</v>
      </c>
      <c r="I12" s="38" t="s">
        <v>52</v>
      </c>
      <c r="J12" s="53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42">
        <f t="shared" si="5"/>
        <v>95.199999999999989</v>
      </c>
      <c r="G13" s="42">
        <f t="shared" si="5"/>
        <v>404</v>
      </c>
      <c r="H13" s="17">
        <f t="shared" si="5"/>
        <v>7.2</v>
      </c>
      <c r="I13" s="42"/>
      <c r="J13" s="54"/>
    </row>
    <row r="14" spans="1:13" ht="15.75" x14ac:dyDescent="0.2">
      <c r="A14" s="22" t="s">
        <v>3</v>
      </c>
      <c r="B14" s="23"/>
      <c r="C14" s="23"/>
      <c r="D14" s="23"/>
      <c r="E14" s="23"/>
      <c r="F14" s="56"/>
      <c r="G14" s="56"/>
      <c r="H14" s="23"/>
      <c r="I14" s="40"/>
      <c r="J14" s="55"/>
    </row>
    <row r="15" spans="1:13" s="2" customFormat="1" ht="15.75" x14ac:dyDescent="0.25">
      <c r="A15" s="3" t="s">
        <v>60</v>
      </c>
      <c r="B15" s="18">
        <v>50</v>
      </c>
      <c r="C15" s="32">
        <v>0.7</v>
      </c>
      <c r="D15" s="32">
        <v>0.1</v>
      </c>
      <c r="E15" s="32">
        <v>7.7</v>
      </c>
      <c r="F15" s="38">
        <v>34</v>
      </c>
      <c r="G15" s="38">
        <v>145</v>
      </c>
      <c r="H15" s="32">
        <v>2.25</v>
      </c>
      <c r="I15" s="32" t="s">
        <v>56</v>
      </c>
      <c r="J15" s="62"/>
    </row>
    <row r="16" spans="1:13" ht="31.5" x14ac:dyDescent="0.25">
      <c r="A16" s="3" t="s">
        <v>25</v>
      </c>
      <c r="B16" s="18">
        <v>200</v>
      </c>
      <c r="C16" s="19">
        <v>2.5</v>
      </c>
      <c r="D16" s="19">
        <v>5</v>
      </c>
      <c r="E16" s="19">
        <v>14.8</v>
      </c>
      <c r="F16" s="38">
        <f t="shared" ref="F16:F21" si="6">(C16+E16)*4+D16*9</f>
        <v>114.2</v>
      </c>
      <c r="G16" s="38">
        <f t="shared" ref="G16:G21" si="7">(C16+E16)*17+D16*37</f>
        <v>479.1</v>
      </c>
      <c r="H16" s="21">
        <v>14</v>
      </c>
      <c r="I16" s="43" t="s">
        <v>45</v>
      </c>
      <c r="J16" s="60"/>
      <c r="K16" s="59"/>
      <c r="L16" s="59"/>
      <c r="M16" s="59"/>
    </row>
    <row r="17" spans="1:13" ht="15.75" customHeight="1" x14ac:dyDescent="0.25">
      <c r="A17" s="3" t="s">
        <v>34</v>
      </c>
      <c r="B17" s="4" t="s">
        <v>35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44">
        <f t="shared" si="6"/>
        <v>130.18571428571428</v>
      </c>
      <c r="G17" s="44">
        <f t="shared" si="7"/>
        <v>543.94999999999993</v>
      </c>
      <c r="H17" s="12">
        <f>60/70*0.3</f>
        <v>0.25714285714285712</v>
      </c>
      <c r="I17" s="43" t="s">
        <v>46</v>
      </c>
      <c r="J17" s="58"/>
      <c r="K17" s="59"/>
      <c r="L17" s="59"/>
      <c r="M17" s="59"/>
    </row>
    <row r="18" spans="1:13" ht="15.75" customHeight="1" x14ac:dyDescent="0.25">
      <c r="A18" s="3" t="s">
        <v>50</v>
      </c>
      <c r="B18" s="18">
        <v>100</v>
      </c>
      <c r="C18" s="19">
        <v>8.8000000000000007</v>
      </c>
      <c r="D18" s="19">
        <v>5</v>
      </c>
      <c r="E18" s="19">
        <v>28.7</v>
      </c>
      <c r="F18" s="38">
        <f t="shared" si="6"/>
        <v>195</v>
      </c>
      <c r="G18" s="38">
        <f t="shared" si="7"/>
        <v>822.5</v>
      </c>
      <c r="H18" s="28">
        <v>0</v>
      </c>
      <c r="I18" s="6" t="s">
        <v>51</v>
      </c>
      <c r="J18" s="63"/>
      <c r="K18" s="59"/>
      <c r="L18" s="59"/>
      <c r="M18" s="59"/>
    </row>
    <row r="19" spans="1:13" ht="15.75" x14ac:dyDescent="0.25">
      <c r="A19" s="3" t="s">
        <v>27</v>
      </c>
      <c r="B19" s="26">
        <v>200</v>
      </c>
      <c r="C19" s="5">
        <v>0.6</v>
      </c>
      <c r="D19" s="5">
        <v>0.1</v>
      </c>
      <c r="E19" s="5">
        <v>25.8</v>
      </c>
      <c r="F19" s="44">
        <f t="shared" si="6"/>
        <v>106.50000000000001</v>
      </c>
      <c r="G19" s="44">
        <f t="shared" si="7"/>
        <v>452.5</v>
      </c>
      <c r="H19" s="27">
        <v>1.1000000000000001</v>
      </c>
      <c r="I19" s="38" t="s">
        <v>47</v>
      </c>
      <c r="J19" s="58"/>
      <c r="K19" s="59"/>
      <c r="L19" s="59"/>
      <c r="M19" s="59"/>
    </row>
    <row r="20" spans="1:13" ht="15.75" x14ac:dyDescent="0.2">
      <c r="A20" s="3" t="s">
        <v>4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44">
        <f t="shared" si="6"/>
        <v>46.000000000000007</v>
      </c>
      <c r="G20" s="44">
        <f t="shared" si="7"/>
        <v>195.00000000000003</v>
      </c>
      <c r="H20" s="12">
        <v>0</v>
      </c>
      <c r="I20" s="44"/>
      <c r="J20" s="58"/>
      <c r="K20" s="59"/>
      <c r="L20" s="59"/>
      <c r="M20" s="59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44">
        <f t="shared" si="6"/>
        <v>82.3</v>
      </c>
      <c r="G21" s="44">
        <f t="shared" si="7"/>
        <v>349.4</v>
      </c>
      <c r="H21" s="27">
        <v>0</v>
      </c>
      <c r="I21" s="41"/>
      <c r="J21" s="58"/>
      <c r="K21" s="61"/>
      <c r="L21" s="61"/>
      <c r="M21" s="61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5">
        <f t="shared" si="8"/>
        <v>708.1857142857142</v>
      </c>
      <c r="G22" s="35">
        <f t="shared" si="8"/>
        <v>2987.4500000000003</v>
      </c>
      <c r="H22" s="10">
        <f t="shared" si="8"/>
        <v>17.607142857142858</v>
      </c>
      <c r="I22" s="35"/>
      <c r="J22" s="58"/>
      <c r="K22" s="59"/>
      <c r="L22" s="59"/>
      <c r="M22" s="59"/>
    </row>
    <row r="23" spans="1:13" ht="16.5" customHeight="1" x14ac:dyDescent="0.2">
      <c r="A23" s="22" t="s">
        <v>5</v>
      </c>
      <c r="B23" s="23"/>
      <c r="C23" s="23"/>
      <c r="D23" s="23"/>
      <c r="E23" s="23"/>
      <c r="F23" s="56"/>
      <c r="G23" s="56"/>
      <c r="H23" s="23"/>
      <c r="I23" s="40"/>
      <c r="J23" s="60"/>
      <c r="K23" s="59"/>
      <c r="L23" s="59"/>
      <c r="M23" s="59"/>
    </row>
    <row r="24" spans="1:13" ht="15.75" x14ac:dyDescent="0.2">
      <c r="A24" s="3" t="s">
        <v>59</v>
      </c>
      <c r="B24" s="4" t="s">
        <v>33</v>
      </c>
      <c r="C24" s="5">
        <v>20.8</v>
      </c>
      <c r="D24" s="5">
        <v>19.899999999999999</v>
      </c>
      <c r="E24" s="5">
        <v>35.299999999999997</v>
      </c>
      <c r="F24" s="5">
        <v>408</v>
      </c>
      <c r="G24" s="5">
        <f>(C24+E24)*17+D24*37</f>
        <v>1690</v>
      </c>
      <c r="H24" s="27">
        <v>0.2</v>
      </c>
      <c r="I24" s="41" t="s">
        <v>53</v>
      </c>
      <c r="J24" s="63"/>
      <c r="K24" s="59"/>
      <c r="L24" s="59"/>
      <c r="M24" s="59"/>
    </row>
    <row r="25" spans="1:13" s="2" customFormat="1" ht="15.75" x14ac:dyDescent="0.25">
      <c r="A25" s="3" t="s">
        <v>36</v>
      </c>
      <c r="B25" s="26">
        <v>40</v>
      </c>
      <c r="C25" s="5">
        <v>0.3</v>
      </c>
      <c r="D25" s="5">
        <v>0.8</v>
      </c>
      <c r="E25" s="5">
        <v>30.8</v>
      </c>
      <c r="F25" s="38">
        <v>132</v>
      </c>
      <c r="G25" s="44">
        <v>559</v>
      </c>
      <c r="H25" s="12">
        <v>0</v>
      </c>
      <c r="I25" s="41"/>
      <c r="J25" s="64"/>
      <c r="K25" s="61"/>
      <c r="L25" s="61"/>
      <c r="M25" s="61"/>
    </row>
    <row r="26" spans="1:13" s="2" customFormat="1" ht="15.75" x14ac:dyDescent="0.25">
      <c r="A26" s="3" t="s">
        <v>24</v>
      </c>
      <c r="B26" s="26">
        <v>180</v>
      </c>
      <c r="C26" s="5">
        <v>0</v>
      </c>
      <c r="D26" s="5">
        <v>0</v>
      </c>
      <c r="E26" s="5">
        <v>16.899999999999999</v>
      </c>
      <c r="F26" s="38">
        <v>68</v>
      </c>
      <c r="G26" s="44">
        <v>287</v>
      </c>
      <c r="H26" s="12">
        <v>1.4</v>
      </c>
      <c r="I26" s="41" t="s">
        <v>55</v>
      </c>
      <c r="J26" s="68"/>
      <c r="K26" s="61"/>
      <c r="L26" s="61"/>
      <c r="M26" s="61"/>
    </row>
    <row r="27" spans="1:13" ht="15.75" x14ac:dyDescent="0.25">
      <c r="A27" s="3" t="s">
        <v>0</v>
      </c>
      <c r="B27" s="4">
        <v>35</v>
      </c>
      <c r="C27" s="11">
        <v>3</v>
      </c>
      <c r="D27" s="11">
        <v>0.5</v>
      </c>
      <c r="E27" s="11">
        <v>15.8</v>
      </c>
      <c r="F27" s="38">
        <f t="shared" ref="F27" si="9">(C27+E27)*4+D27*9</f>
        <v>79.7</v>
      </c>
      <c r="G27" s="38">
        <f t="shared" ref="G27" si="10">(C27+E27)*17+D27*37</f>
        <v>338.1</v>
      </c>
      <c r="H27" s="27">
        <v>0</v>
      </c>
      <c r="I27" s="41"/>
      <c r="J27" s="63"/>
      <c r="K27" s="59"/>
      <c r="L27" s="59"/>
      <c r="M27" s="59"/>
    </row>
    <row r="28" spans="1:13" ht="16.5" thickBot="1" x14ac:dyDescent="0.25">
      <c r="A28" s="8" t="s">
        <v>1</v>
      </c>
      <c r="B28" s="9">
        <v>505</v>
      </c>
      <c r="C28" s="10">
        <f t="shared" ref="C28:H28" si="11">SUM(C24:C27)</f>
        <v>24.1</v>
      </c>
      <c r="D28" s="10">
        <f t="shared" si="11"/>
        <v>21.2</v>
      </c>
      <c r="E28" s="10">
        <f t="shared" si="11"/>
        <v>98.8</v>
      </c>
      <c r="F28" s="35">
        <f t="shared" si="11"/>
        <v>687.7</v>
      </c>
      <c r="G28" s="35">
        <f t="shared" si="11"/>
        <v>2874.1</v>
      </c>
      <c r="H28" s="10">
        <f t="shared" si="11"/>
        <v>1.5999999999999999</v>
      </c>
      <c r="I28" s="35"/>
      <c r="J28" s="65"/>
      <c r="K28" s="59"/>
      <c r="L28" s="59"/>
      <c r="M28" s="59"/>
    </row>
    <row r="29" spans="1:13" ht="16.5" thickBot="1" x14ac:dyDescent="0.25">
      <c r="A29" s="70" t="s">
        <v>8</v>
      </c>
      <c r="B29" s="71">
        <f>B28+B22+B13+B10</f>
        <v>1800</v>
      </c>
      <c r="C29" s="71">
        <f t="shared" ref="C29:H29" si="12">C10+C22+C28+C13</f>
        <v>65.150000000000006</v>
      </c>
      <c r="D29" s="71">
        <f t="shared" si="12"/>
        <v>56.371428571428567</v>
      </c>
      <c r="E29" s="71">
        <f t="shared" si="12"/>
        <v>293.18571428571425</v>
      </c>
      <c r="F29" s="72">
        <f t="shared" si="12"/>
        <v>1945.4857142857143</v>
      </c>
      <c r="G29" s="72">
        <f t="shared" si="12"/>
        <v>8175.75</v>
      </c>
      <c r="H29" s="71">
        <f t="shared" si="12"/>
        <v>30.317142857142859</v>
      </c>
      <c r="I29" s="35"/>
      <c r="J29" s="63"/>
      <c r="K29" s="59"/>
      <c r="L29" s="59"/>
      <c r="M29" s="59"/>
    </row>
    <row r="30" spans="1:13" ht="15.75" x14ac:dyDescent="0.2">
      <c r="A30" s="73"/>
      <c r="B30" s="74"/>
      <c r="C30" s="74"/>
      <c r="D30" s="74"/>
      <c r="E30" s="74"/>
      <c r="F30" s="74"/>
      <c r="G30" s="74"/>
      <c r="H30" s="74"/>
      <c r="I30" s="75"/>
      <c r="J30" s="63"/>
      <c r="K30" s="59"/>
      <c r="L30" s="59"/>
      <c r="M30" s="59"/>
    </row>
  </sheetData>
  <mergeCells count="9">
    <mergeCell ref="A30:I30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view="pageBreakPreview" zoomScale="70" zoomScaleSheetLayoutView="70" workbookViewId="0"/>
  </sheetViews>
  <sheetFormatPr defaultRowHeight="12.75" x14ac:dyDescent="0.2"/>
  <cols>
    <col min="1" max="1" width="44.5703125" style="5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48" customWidth="1"/>
    <col min="10" max="10" width="24.42578125" style="50" customWidth="1"/>
  </cols>
  <sheetData>
    <row r="1" spans="1:10" ht="15.75" x14ac:dyDescent="0.2">
      <c r="A1" s="24" t="s">
        <v>62</v>
      </c>
      <c r="B1" s="79"/>
      <c r="C1" s="79"/>
      <c r="D1" s="79"/>
      <c r="E1" s="46"/>
      <c r="F1" s="46"/>
      <c r="G1" s="46"/>
      <c r="H1" s="46"/>
      <c r="I1" s="49"/>
    </row>
    <row r="2" spans="1:10" ht="15.75" x14ac:dyDescent="0.2">
      <c r="A2" s="51" t="s">
        <v>31</v>
      </c>
      <c r="B2" s="25"/>
      <c r="C2" s="46"/>
      <c r="D2" s="46"/>
      <c r="E2" s="46"/>
      <c r="F2" s="46"/>
      <c r="G2" s="46"/>
      <c r="H2" s="46"/>
      <c r="I2" s="49"/>
    </row>
    <row r="3" spans="1:10" ht="26.25" customHeight="1" x14ac:dyDescent="0.2">
      <c r="A3" s="80" t="s">
        <v>9</v>
      </c>
      <c r="B3" s="80" t="s">
        <v>18</v>
      </c>
      <c r="C3" s="80" t="s">
        <v>10</v>
      </c>
      <c r="D3" s="80"/>
      <c r="E3" s="80"/>
      <c r="F3" s="80" t="s">
        <v>15</v>
      </c>
      <c r="G3" s="82"/>
      <c r="H3" s="80" t="s">
        <v>19</v>
      </c>
      <c r="I3" s="84" t="s">
        <v>30</v>
      </c>
    </row>
    <row r="4" spans="1:10" ht="15.75" customHeight="1" thickBot="1" x14ac:dyDescent="0.25">
      <c r="A4" s="81"/>
      <c r="B4" s="81"/>
      <c r="C4" s="47" t="s">
        <v>11</v>
      </c>
      <c r="D4" s="47" t="s">
        <v>7</v>
      </c>
      <c r="E4" s="47" t="s">
        <v>6</v>
      </c>
      <c r="F4" s="47" t="s">
        <v>16</v>
      </c>
      <c r="G4" s="47" t="s">
        <v>17</v>
      </c>
      <c r="H4" s="83"/>
      <c r="I4" s="85"/>
      <c r="J4" s="52"/>
    </row>
    <row r="5" spans="1:10" ht="16.5" customHeight="1" thickTop="1" x14ac:dyDescent="0.2">
      <c r="A5" s="76" t="s">
        <v>13</v>
      </c>
      <c r="B5" s="77"/>
      <c r="C5" s="77"/>
      <c r="D5" s="77"/>
      <c r="E5" s="77"/>
      <c r="F5" s="77"/>
      <c r="G5" s="77"/>
      <c r="H5" s="77"/>
      <c r="I5" s="78"/>
    </row>
    <row r="6" spans="1:10" ht="33.75" customHeight="1" x14ac:dyDescent="0.25">
      <c r="A6" s="3" t="s">
        <v>32</v>
      </c>
      <c r="B6" s="37">
        <v>150</v>
      </c>
      <c r="C6" s="37">
        <v>4.4000000000000004</v>
      </c>
      <c r="D6" s="37">
        <v>6.2</v>
      </c>
      <c r="E6" s="37">
        <v>21.2</v>
      </c>
      <c r="F6" s="38">
        <f t="shared" ref="F6" si="0">(C6+E6)*4+D6*9</f>
        <v>158.20000000000002</v>
      </c>
      <c r="G6" s="38">
        <f t="shared" ref="G6" si="1">(C6+E6)*17+D6*37</f>
        <v>664.6</v>
      </c>
      <c r="H6" s="21">
        <v>0.68</v>
      </c>
      <c r="I6" s="44">
        <v>168</v>
      </c>
      <c r="J6" s="52"/>
    </row>
    <row r="7" spans="1:10" ht="15.75" x14ac:dyDescent="0.25">
      <c r="A7" s="3" t="s">
        <v>40</v>
      </c>
      <c r="B7" s="7" t="s">
        <v>23</v>
      </c>
      <c r="C7" s="5">
        <v>2.2999999999999998</v>
      </c>
      <c r="D7" s="5">
        <v>3.8</v>
      </c>
      <c r="E7" s="5">
        <v>14.8</v>
      </c>
      <c r="F7" s="38">
        <f t="shared" ref="F7:F8" si="2">(C7+E7)*4+D7*9</f>
        <v>102.6</v>
      </c>
      <c r="G7" s="38">
        <f t="shared" ref="G7:G8" si="3">(C7+E7)*17+D7*37</f>
        <v>431.30000000000007</v>
      </c>
      <c r="H7" s="12">
        <v>0</v>
      </c>
      <c r="I7" s="38">
        <v>3</v>
      </c>
      <c r="J7" s="52"/>
    </row>
    <row r="8" spans="1:10" ht="15.75" x14ac:dyDescent="0.25">
      <c r="A8" s="3" t="s">
        <v>28</v>
      </c>
      <c r="B8" s="4">
        <f>150/200*200</f>
        <v>150</v>
      </c>
      <c r="C8" s="5">
        <v>0.1</v>
      </c>
      <c r="D8" s="5">
        <v>0</v>
      </c>
      <c r="E8" s="5">
        <v>10</v>
      </c>
      <c r="F8" s="38">
        <f t="shared" si="2"/>
        <v>40.4</v>
      </c>
      <c r="G8" s="38">
        <f t="shared" si="3"/>
        <v>171.7</v>
      </c>
      <c r="H8" s="12">
        <v>2.4</v>
      </c>
      <c r="I8" s="44" t="s">
        <v>29</v>
      </c>
      <c r="J8" s="52"/>
    </row>
    <row r="9" spans="1:10" ht="16.5" thickBot="1" x14ac:dyDescent="0.25">
      <c r="A9" s="8" t="s">
        <v>1</v>
      </c>
      <c r="B9" s="67">
        <f>B6+45+B8</f>
        <v>345</v>
      </c>
      <c r="C9" s="10">
        <f>SUM(C6:C8)</f>
        <v>6.8</v>
      </c>
      <c r="D9" s="10">
        <f t="shared" ref="D9:H9" si="4">SUM(D6:D8)</f>
        <v>10</v>
      </c>
      <c r="E9" s="10">
        <f t="shared" si="4"/>
        <v>46</v>
      </c>
      <c r="F9" s="35">
        <f t="shared" si="4"/>
        <v>301.2</v>
      </c>
      <c r="G9" s="35">
        <f t="shared" si="4"/>
        <v>1267.6000000000001</v>
      </c>
      <c r="H9" s="10">
        <f t="shared" si="4"/>
        <v>3.08</v>
      </c>
      <c r="I9" s="35"/>
      <c r="J9" s="52"/>
    </row>
    <row r="10" spans="1:10" ht="15.75" x14ac:dyDescent="0.2">
      <c r="A10" s="34" t="s">
        <v>20</v>
      </c>
      <c r="B10" s="23"/>
      <c r="C10" s="23"/>
      <c r="D10" s="23"/>
      <c r="E10" s="23"/>
      <c r="F10" s="56"/>
      <c r="G10" s="56"/>
      <c r="H10" s="23"/>
      <c r="I10" s="40"/>
      <c r="J10" s="52"/>
    </row>
    <row r="11" spans="1:10" ht="15.75" x14ac:dyDescent="0.25">
      <c r="A11" s="13" t="s">
        <v>21</v>
      </c>
      <c r="B11" s="4">
        <v>100</v>
      </c>
      <c r="C11" s="11">
        <v>0.4</v>
      </c>
      <c r="D11" s="11">
        <v>0.4</v>
      </c>
      <c r="E11" s="11">
        <v>8.5</v>
      </c>
      <c r="F11" s="44">
        <f t="shared" ref="F11" si="5">(C11+E11)*4+D11*9</f>
        <v>39.200000000000003</v>
      </c>
      <c r="G11" s="44">
        <f>(C11+E11)*17+D11*37</f>
        <v>166.10000000000002</v>
      </c>
      <c r="H11" s="27">
        <v>10</v>
      </c>
      <c r="I11" s="38">
        <v>368</v>
      </c>
    </row>
    <row r="12" spans="1:10" ht="16.5" thickBot="1" x14ac:dyDescent="0.25">
      <c r="A12" s="16" t="s">
        <v>1</v>
      </c>
      <c r="B12" s="14">
        <f t="shared" ref="B12:H12" si="6">SUM(B11:B11)</f>
        <v>100</v>
      </c>
      <c r="C12" s="17">
        <f t="shared" si="6"/>
        <v>0.4</v>
      </c>
      <c r="D12" s="17">
        <f t="shared" si="6"/>
        <v>0.4</v>
      </c>
      <c r="E12" s="17">
        <f t="shared" si="6"/>
        <v>8.5</v>
      </c>
      <c r="F12" s="42">
        <f t="shared" si="6"/>
        <v>39.200000000000003</v>
      </c>
      <c r="G12" s="42">
        <f t="shared" si="6"/>
        <v>166.10000000000002</v>
      </c>
      <c r="H12" s="17">
        <f t="shared" si="6"/>
        <v>10</v>
      </c>
      <c r="I12" s="42"/>
    </row>
    <row r="13" spans="1:10" ht="15.75" x14ac:dyDescent="0.2">
      <c r="A13" s="34" t="s">
        <v>3</v>
      </c>
      <c r="B13" s="23"/>
      <c r="C13" s="23"/>
      <c r="D13" s="23"/>
      <c r="E13" s="23"/>
      <c r="F13" s="56"/>
      <c r="G13" s="56"/>
      <c r="H13" s="23"/>
      <c r="I13" s="40"/>
      <c r="J13" s="52"/>
    </row>
    <row r="14" spans="1:10" ht="15.75" customHeight="1" x14ac:dyDescent="0.25">
      <c r="A14" s="3" t="s">
        <v>38</v>
      </c>
      <c r="B14" s="18">
        <f>20/30*30</f>
        <v>20</v>
      </c>
      <c r="C14" s="32">
        <f>20/30*0.2</f>
        <v>0.13333333333333333</v>
      </c>
      <c r="D14" s="32">
        <v>0</v>
      </c>
      <c r="E14" s="32">
        <f>20/30*1.4</f>
        <v>0.93333333333333324</v>
      </c>
      <c r="F14" s="38">
        <f>(C14+E14)*4+D14*9</f>
        <v>4.2666666666666666</v>
      </c>
      <c r="G14" s="38">
        <f>(C14+E14)*17+D14*37</f>
        <v>18.133333333333333</v>
      </c>
      <c r="H14" s="32">
        <f>20/30*7.5</f>
        <v>5</v>
      </c>
      <c r="I14" s="32"/>
      <c r="J14" s="52"/>
    </row>
    <row r="15" spans="1:10" ht="31.5" x14ac:dyDescent="0.25">
      <c r="A15" s="3" t="s">
        <v>25</v>
      </c>
      <c r="B15" s="18">
        <f>150/200*200</f>
        <v>150</v>
      </c>
      <c r="C15" s="19">
        <f>150/200*2.5</f>
        <v>1.875</v>
      </c>
      <c r="D15" s="19">
        <f>150/200*5</f>
        <v>3.75</v>
      </c>
      <c r="E15" s="19">
        <f>150/200*14.8</f>
        <v>11.100000000000001</v>
      </c>
      <c r="F15" s="38">
        <f t="shared" ref="F15:F20" si="7">(C15+E15)*4+D15*9</f>
        <v>85.65</v>
      </c>
      <c r="G15" s="38">
        <f t="shared" ref="G15:G20" si="8">(C15+E15)*17+D15*37</f>
        <v>359.32500000000005</v>
      </c>
      <c r="H15" s="21">
        <f>150/200*14</f>
        <v>10.5</v>
      </c>
      <c r="I15" s="38" t="s">
        <v>29</v>
      </c>
      <c r="J15" s="52"/>
    </row>
    <row r="16" spans="1:10" ht="15.75" x14ac:dyDescent="0.25">
      <c r="A16" s="3" t="s">
        <v>34</v>
      </c>
      <c r="B16" s="18" t="s">
        <v>42</v>
      </c>
      <c r="C16" s="19">
        <f>60/80*(60/70*10.5+0.45)</f>
        <v>7.0874999999999995</v>
      </c>
      <c r="D16" s="19">
        <f>60/80*(60/70*7.9+0.7)</f>
        <v>5.6035714285714286</v>
      </c>
      <c r="E16" s="19">
        <f>60/80*(60/70*4.3+2.6)</f>
        <v>4.7142857142857144</v>
      </c>
      <c r="F16" s="38">
        <f t="shared" si="7"/>
        <v>97.639285714285705</v>
      </c>
      <c r="G16" s="38">
        <f t="shared" si="8"/>
        <v>407.96249999999998</v>
      </c>
      <c r="H16" s="21">
        <f>60/80*(60/70*0.3)</f>
        <v>0.19285714285714284</v>
      </c>
      <c r="I16" s="43" t="s">
        <v>29</v>
      </c>
      <c r="J16" s="52"/>
    </row>
    <row r="17" spans="1:10" ht="15.75" x14ac:dyDescent="0.25">
      <c r="A17" s="3" t="s">
        <v>39</v>
      </c>
      <c r="B17" s="18">
        <f>80/100*100</f>
        <v>80</v>
      </c>
      <c r="C17" s="19">
        <f>80/100*8.8</f>
        <v>7.0400000000000009</v>
      </c>
      <c r="D17" s="19">
        <f>80/100*5</f>
        <v>4</v>
      </c>
      <c r="E17" s="19">
        <f>80/100*28.7</f>
        <v>22.96</v>
      </c>
      <c r="F17" s="38">
        <f t="shared" si="7"/>
        <v>156</v>
      </c>
      <c r="G17" s="38">
        <f t="shared" si="8"/>
        <v>658</v>
      </c>
      <c r="H17" s="28">
        <v>0</v>
      </c>
      <c r="I17" s="6" t="s">
        <v>37</v>
      </c>
      <c r="J17" s="52"/>
    </row>
    <row r="18" spans="1:10" ht="15.75" x14ac:dyDescent="0.25">
      <c r="A18" s="3" t="s">
        <v>2</v>
      </c>
      <c r="B18" s="18">
        <f>150/200*200</f>
        <v>150</v>
      </c>
      <c r="C18" s="19">
        <v>1.1000000000000001</v>
      </c>
      <c r="D18" s="19">
        <v>0.2</v>
      </c>
      <c r="E18" s="19">
        <v>35.4</v>
      </c>
      <c r="F18" s="38">
        <f t="shared" si="7"/>
        <v>147.80000000000001</v>
      </c>
      <c r="G18" s="38">
        <f t="shared" si="8"/>
        <v>627.9</v>
      </c>
      <c r="H18" s="21">
        <f>150/200*0.4</f>
        <v>0.30000000000000004</v>
      </c>
      <c r="I18" s="38">
        <v>376</v>
      </c>
    </row>
    <row r="19" spans="1:10" ht="15.75" x14ac:dyDescent="0.25">
      <c r="A19" s="3" t="s">
        <v>4</v>
      </c>
      <c r="B19" s="18">
        <f>25/35*35</f>
        <v>25</v>
      </c>
      <c r="C19" s="21">
        <f>25/35*2.3</f>
        <v>1.6428571428571428</v>
      </c>
      <c r="D19" s="21">
        <f>25/35*0.4</f>
        <v>0.28571428571428575</v>
      </c>
      <c r="E19" s="21">
        <f>25/35*8.3</f>
        <v>5.9285714285714288</v>
      </c>
      <c r="F19" s="38">
        <f t="shared" si="7"/>
        <v>32.857142857142854</v>
      </c>
      <c r="G19" s="38">
        <f t="shared" si="8"/>
        <v>139.28571428571431</v>
      </c>
      <c r="H19" s="21">
        <v>0</v>
      </c>
      <c r="I19" s="44"/>
      <c r="J19" s="52"/>
    </row>
    <row r="20" spans="1:10" ht="15.75" x14ac:dyDescent="0.25">
      <c r="A20" s="3" t="s">
        <v>0</v>
      </c>
      <c r="B20" s="18">
        <f>25/35*35</f>
        <v>25</v>
      </c>
      <c r="C20" s="21">
        <f>25/35*2.7</f>
        <v>1.9285714285714288</v>
      </c>
      <c r="D20" s="21">
        <f>25/35*0.3</f>
        <v>0.21428571428571427</v>
      </c>
      <c r="E20" s="21">
        <f>25/35*17.2</f>
        <v>12.285714285714285</v>
      </c>
      <c r="F20" s="38">
        <f t="shared" si="7"/>
        <v>58.785714285714285</v>
      </c>
      <c r="G20" s="38">
        <f t="shared" si="8"/>
        <v>249.57142857142856</v>
      </c>
      <c r="H20" s="21">
        <v>0</v>
      </c>
      <c r="I20" s="44"/>
      <c r="J20" s="66"/>
    </row>
    <row r="21" spans="1:10" ht="16.5" thickBot="1" x14ac:dyDescent="0.3">
      <c r="A21" s="8" t="s">
        <v>1</v>
      </c>
      <c r="B21" s="20">
        <f>B14+B15+80+B17+B18+B19+B20</f>
        <v>530</v>
      </c>
      <c r="C21" s="20">
        <f t="shared" ref="C21:H21" si="9">SUM(C14:C20)</f>
        <v>20.807261904761909</v>
      </c>
      <c r="D21" s="20">
        <f t="shared" si="9"/>
        <v>14.053571428571427</v>
      </c>
      <c r="E21" s="20">
        <f t="shared" si="9"/>
        <v>93.321904761904761</v>
      </c>
      <c r="F21" s="31">
        <f t="shared" si="9"/>
        <v>582.99880952380954</v>
      </c>
      <c r="G21" s="31">
        <f t="shared" si="9"/>
        <v>2460.1779761904759</v>
      </c>
      <c r="H21" s="36">
        <f t="shared" si="9"/>
        <v>15.992857142857144</v>
      </c>
      <c r="I21" s="35"/>
      <c r="J21" s="52"/>
    </row>
    <row r="22" spans="1:10" ht="15.75" x14ac:dyDescent="0.2">
      <c r="A22" s="34" t="s">
        <v>5</v>
      </c>
      <c r="B22" s="23"/>
      <c r="C22" s="23"/>
      <c r="D22" s="23"/>
      <c r="E22" s="23"/>
      <c r="F22" s="56"/>
      <c r="G22" s="56"/>
      <c r="H22" s="23"/>
      <c r="I22" s="40"/>
      <c r="J22" s="52"/>
    </row>
    <row r="23" spans="1:10" ht="15.75" x14ac:dyDescent="0.25">
      <c r="A23" s="3" t="s">
        <v>26</v>
      </c>
      <c r="B23" s="18" t="s">
        <v>41</v>
      </c>
      <c r="C23" s="19">
        <v>5.8</v>
      </c>
      <c r="D23" s="19">
        <v>6.2</v>
      </c>
      <c r="E23" s="19">
        <v>39.299999999999997</v>
      </c>
      <c r="F23" s="38">
        <f t="shared" ref="F23" si="10">(C23+E23)*4+D23*9</f>
        <v>236.2</v>
      </c>
      <c r="G23" s="38">
        <f t="shared" ref="G23" si="11">(C23+E23)*17+D23*37</f>
        <v>996.09999999999991</v>
      </c>
      <c r="H23" s="21">
        <v>3.9</v>
      </c>
      <c r="I23" s="45" t="s">
        <v>29</v>
      </c>
      <c r="J23" s="52"/>
    </row>
    <row r="24" spans="1:10" ht="15.75" x14ac:dyDescent="0.25">
      <c r="A24" s="3" t="s">
        <v>12</v>
      </c>
      <c r="B24" s="4">
        <v>60</v>
      </c>
      <c r="C24" s="5">
        <v>4.8</v>
      </c>
      <c r="D24" s="5">
        <v>6.8</v>
      </c>
      <c r="E24" s="5">
        <v>31.1</v>
      </c>
      <c r="F24" s="38">
        <f t="shared" ref="F24:F26" si="12">(C24+E24)*4+D24*9</f>
        <v>204.79999999999998</v>
      </c>
      <c r="G24" s="38">
        <f t="shared" ref="G24:G26" si="13">(C24+E24)*17+D24*37</f>
        <v>861.9</v>
      </c>
      <c r="H24" s="12">
        <v>0.53</v>
      </c>
      <c r="I24" s="44" t="s">
        <v>29</v>
      </c>
    </row>
    <row r="25" spans="1:10" ht="15.75" x14ac:dyDescent="0.25">
      <c r="A25" s="3" t="s">
        <v>14</v>
      </c>
      <c r="B25" s="18">
        <f>150/200*200</f>
        <v>150</v>
      </c>
      <c r="C25" s="19">
        <v>0</v>
      </c>
      <c r="D25" s="19">
        <v>0</v>
      </c>
      <c r="E25" s="19">
        <v>6</v>
      </c>
      <c r="F25" s="38">
        <f t="shared" si="12"/>
        <v>24</v>
      </c>
      <c r="G25" s="38">
        <f t="shared" si="13"/>
        <v>102</v>
      </c>
      <c r="H25" s="21">
        <v>83.3</v>
      </c>
      <c r="I25" s="44" t="s">
        <v>29</v>
      </c>
    </row>
    <row r="26" spans="1:10" ht="15.75" x14ac:dyDescent="0.25">
      <c r="A26" s="3" t="s">
        <v>22</v>
      </c>
      <c r="B26" s="4">
        <f>25/35*35</f>
        <v>25</v>
      </c>
      <c r="C26" s="5">
        <f>25/35*3</f>
        <v>2.1428571428571428</v>
      </c>
      <c r="D26" s="5">
        <f>25/35*0.5</f>
        <v>0.35714285714285715</v>
      </c>
      <c r="E26" s="5">
        <f>25/35*15.8</f>
        <v>11.285714285714286</v>
      </c>
      <c r="F26" s="38">
        <f t="shared" si="12"/>
        <v>56.928571428571431</v>
      </c>
      <c r="G26" s="38">
        <f t="shared" si="13"/>
        <v>241.5</v>
      </c>
      <c r="H26" s="12">
        <v>0</v>
      </c>
      <c r="I26" s="44"/>
    </row>
    <row r="27" spans="1:10" ht="16.5" thickBot="1" x14ac:dyDescent="0.25">
      <c r="A27" s="8" t="s">
        <v>1</v>
      </c>
      <c r="B27" s="9">
        <f>170+B24+B25+B26</f>
        <v>405</v>
      </c>
      <c r="C27" s="10">
        <f>SUM(C23:C26)</f>
        <v>12.742857142857142</v>
      </c>
      <c r="D27" s="10">
        <f t="shared" ref="D27:H27" si="14">SUM(D23:D26)</f>
        <v>13.357142857142858</v>
      </c>
      <c r="E27" s="10">
        <f t="shared" si="14"/>
        <v>87.685714285714297</v>
      </c>
      <c r="F27" s="35">
        <f t="shared" si="14"/>
        <v>521.92857142857144</v>
      </c>
      <c r="G27" s="35">
        <f t="shared" si="14"/>
        <v>2201.5</v>
      </c>
      <c r="H27" s="10">
        <f t="shared" si="14"/>
        <v>87.72999999999999</v>
      </c>
      <c r="I27" s="35"/>
    </row>
    <row r="28" spans="1:10" ht="16.5" thickBot="1" x14ac:dyDescent="0.25">
      <c r="A28" s="30" t="s">
        <v>8</v>
      </c>
      <c r="B28" s="29">
        <f>B27+B21+B12+B9</f>
        <v>1380</v>
      </c>
      <c r="C28" s="29">
        <f t="shared" ref="C28:H28" si="15">C9+C21+C27+C12</f>
        <v>40.750119047619052</v>
      </c>
      <c r="D28" s="29">
        <f t="shared" si="15"/>
        <v>37.810714285714283</v>
      </c>
      <c r="E28" s="29">
        <f t="shared" si="15"/>
        <v>235.50761904761907</v>
      </c>
      <c r="F28" s="57">
        <f t="shared" si="15"/>
        <v>1445.327380952381</v>
      </c>
      <c r="G28" s="57">
        <f t="shared" si="15"/>
        <v>6095.3779761904761</v>
      </c>
      <c r="H28" s="29">
        <f t="shared" si="15"/>
        <v>116.80285714285714</v>
      </c>
      <c r="I28" s="35"/>
      <c r="J28" s="52"/>
    </row>
  </sheetData>
  <mergeCells count="8">
    <mergeCell ref="H3:H4"/>
    <mergeCell ref="I3:I4"/>
    <mergeCell ref="A5:I5"/>
    <mergeCell ref="B1:D1"/>
    <mergeCell ref="A3:A4"/>
    <mergeCell ref="B3:B4"/>
    <mergeCell ref="C3:E3"/>
    <mergeCell ref="F3:G3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меню 3-7 лет</vt:lpstr>
      <vt:lpstr>меню 1,5-3 года</vt:lpstr>
      <vt:lpstr>'меню 1,5-3 года'!Заголовки_для_печати</vt:lpstr>
      <vt:lpstr>'меню 3-7 лет'!Заголовки_для_печати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2023-09-08T06:19:38Z</dcterms:modified>
</cp:coreProperties>
</file>